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36234\Desktop\PDFここ\処遇改善\"/>
    </mc:Choice>
  </mc:AlternateContent>
  <xr:revisionPtr revIDLastSave="0" documentId="8_{366DB67A-81DB-4C3D-839B-57F50A50BCA1}"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<sst xmlns="http://schemas.openxmlformats.org/spreadsheetml/2006/main" count="4419" uniqueCount="2089">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</sst>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12" t="s">
        <v>1</v>
      </c>
      <c r="AB1" s="412"/>
      <c r="AC1" s="412"/>
      <c r="AD1" s="390" t="str">
        <f>IF(G5="","",G5)</f>
        <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1979</v>
      </c>
      <c r="C4" s="293"/>
      <c r="D4" s="293"/>
      <c r="E4" s="293"/>
      <c r="F4" s="293"/>
      <c r="G4" s="293" t="s">
        <v>3</v>
      </c>
      <c r="H4" s="293"/>
      <c r="I4" s="293"/>
      <c r="J4" s="293"/>
      <c r="K4" s="293"/>
      <c r="L4" s="293"/>
      <c r="M4" s="293"/>
      <c r="N4" s="281" t="s">
        <v>4</v>
      </c>
      <c r="O4" s="281"/>
      <c r="P4" s="281"/>
      <c r="Q4" s="281"/>
      <c r="R4" s="281"/>
      <c r="S4" s="281"/>
      <c r="T4" s="372" t="s">
        <v>1978</v>
      </c>
      <c r="U4" s="372"/>
      <c r="V4" s="372"/>
      <c r="W4" s="281" t="s">
        <v>2049</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13"/>
      <c r="C5" s="413"/>
      <c r="D5" s="413"/>
      <c r="E5" s="413"/>
      <c r="F5" s="413"/>
      <c r="G5" s="294"/>
      <c r="H5" s="294"/>
      <c r="I5" s="294"/>
      <c r="J5" s="294"/>
      <c r="K5" s="294"/>
      <c r="L5" s="294"/>
      <c r="M5" s="294"/>
      <c r="N5" s="371"/>
      <c r="O5" s="371"/>
      <c r="P5" s="371"/>
      <c r="Q5" s="371"/>
      <c r="R5" s="371"/>
      <c r="S5" s="371"/>
      <c r="T5" s="373" t="str">
        <f>IF(AC5="","",IFERROR(INDEX(【参考】数式用2!$G$3:$I$451,MATCH(Q5,【参考】数式用2!$F$3:$F$451,0),MATCH(VLOOKUP(AC5,【参考】数式用2!$J$2:$K$26,2,FALSE),【参考】数式用2!$G$2:$I$2,0)),10))</f>
        <v/>
      </c>
      <c r="U5" s="374"/>
      <c r="V5" s="374"/>
      <c r="W5" s="359"/>
      <c r="X5" s="359"/>
      <c r="Y5" s="359"/>
      <c r="Z5" s="359"/>
      <c r="AA5" s="359"/>
      <c r="AB5" s="359"/>
      <c r="AC5" s="360"/>
      <c r="AD5" s="360"/>
      <c r="AE5" s="360"/>
      <c r="AF5" s="360"/>
      <c r="AG5" s="360"/>
      <c r="AH5" s="360"/>
      <c r="AI5" s="360"/>
      <c r="AJ5" s="360"/>
      <c r="AK5" s="360"/>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2046</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4"/>
      <c r="C8" s="415"/>
      <c r="D8" s="415"/>
      <c r="E8" s="415"/>
      <c r="F8" s="416"/>
      <c r="G8" s="420" t="s">
        <v>2002</v>
      </c>
      <c r="H8" s="421"/>
      <c r="I8" s="406" t="str">
        <f>IFERROR(IF(OR(H97=4,H97=5),IF(AM8=1,"処遇加算Ⅰ",IF(AM8=2,"処遇加算Ⅱ","")),""),"")</f>
        <v/>
      </c>
      <c r="J8" s="407"/>
      <c r="K8" s="407"/>
      <c r="L8" s="408"/>
      <c r="M8" s="406" t="str">
        <f>IFERROR(IF(OR(H97=4,H97=5),IF(AM8=1,"特定加算なし",IF(AM8=2,"特定加算なし","")),""),"")</f>
        <v/>
      </c>
      <c r="N8" s="407"/>
      <c r="O8" s="407"/>
      <c r="P8" s="408"/>
      <c r="Q8" s="406" t="str">
        <f>IFERROR(IF(OR(H97=4,H97=5),IF(AM8=1,"ベア加算",IF(AM8=2,"ベア加算","")),""),"")</f>
        <v/>
      </c>
      <c r="R8" s="407"/>
      <c r="S8" s="407"/>
      <c r="T8" s="408"/>
      <c r="U8" s="297" t="s">
        <v>1980</v>
      </c>
      <c r="V8" s="297"/>
      <c r="W8" s="297"/>
      <c r="X8" s="298"/>
      <c r="Y8" s="61"/>
      <c r="Z8" s="368" t="s">
        <v>85</v>
      </c>
      <c r="AA8" s="369"/>
      <c r="AB8" s="370"/>
      <c r="AC8" s="62"/>
      <c r="AD8" s="363" t="s">
        <v>86</v>
      </c>
      <c r="AE8" s="363"/>
      <c r="AF8" s="364"/>
      <c r="AM8" s="361">
        <v>0</v>
      </c>
      <c r="AN8" s="234" t="s">
        <v>2069</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2000</v>
      </c>
      <c r="H9" s="423"/>
      <c r="I9" s="410" t="str">
        <f>IFERROR(VLOOKUP(AC5,【参考】数式用!$A$5:$N$27,MATCH(I8,【参考】数式用!$B$4:$J$4,0)+1,FALSE),"")</f>
        <v/>
      </c>
      <c r="J9" s="299"/>
      <c r="K9" s="299"/>
      <c r="L9" s="411"/>
      <c r="M9" s="410" t="str">
        <f>IFERROR(VLOOKUP(AC5,【参考】数式用!$A$5:$N$27,MATCH(M8,【参考】数式用!$B$4:$J$4,0)+1,FALSE),"")</f>
        <v/>
      </c>
      <c r="N9" s="299"/>
      <c r="O9" s="299"/>
      <c r="P9" s="411"/>
      <c r="Q9" s="410" t="str">
        <f>IFERROR(VLOOKUP(AC5,【参考】数式用!$A$5:$N$27,MATCH(Q8,【参考】数式用!$B$4:$J$4,0)+1,FALSE),"")</f>
        <v/>
      </c>
      <c r="R9" s="299"/>
      <c r="S9" s="299"/>
      <c r="T9" s="411"/>
      <c r="U9" s="299">
        <f>SUM(I9,M9,Q9)</f>
        <v>0</v>
      </c>
      <c r="V9" s="299"/>
      <c r="W9" s="299"/>
      <c r="X9" s="300"/>
      <c r="Y9" s="365" t="str">
        <f>IFERROR(IF(AM8=1,VLOOKUP(AC5,【参考】数式用!$A$5:$N$27,13,FALSE),""),"")</f>
        <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10</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 customHeight="1">
      <c r="B12" s="329" t="s">
        <v>60</v>
      </c>
      <c r="C12" s="330"/>
      <c r="D12" s="330"/>
      <c r="E12" s="330"/>
      <c r="F12" s="330"/>
      <c r="G12" s="330"/>
      <c r="H12" s="330"/>
      <c r="I12" s="330"/>
      <c r="J12" s="330"/>
      <c r="K12" s="330"/>
      <c r="L12" s="330"/>
      <c r="M12" s="331"/>
      <c r="N12" s="350" t="str">
        <f>IFERROR(IF(AM8&lt;&gt;0,T104+Y104,"先に新加算の区分を選択"),"")</f>
        <v>先に新加算の区分を選択</v>
      </c>
      <c r="O12" s="351"/>
      <c r="P12" s="351"/>
      <c r="Q12" s="351"/>
      <c r="R12" s="352"/>
      <c r="S12" s="324" t="s">
        <v>11</v>
      </c>
      <c r="T12" s="327" t="s">
        <v>12</v>
      </c>
      <c r="U12" s="328" t="s">
        <v>13</v>
      </c>
      <c r="V12" s="54"/>
      <c r="W12" s="54"/>
      <c r="X12" s="54"/>
      <c r="Y12" s="54"/>
      <c r="Z12" s="54"/>
      <c r="AA12" s="54"/>
      <c r="AB12" s="54"/>
      <c r="AC12" s="54"/>
      <c r="AD12" s="54"/>
      <c r="AE12" s="54"/>
      <c r="AM12" s="63"/>
      <c r="BL12" s="56"/>
      <c r="BM12" s="56"/>
    </row>
    <row r="13" spans="2:65" s="50" customFormat="1" ht="6.9"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1992</v>
      </c>
      <c r="X14" s="303"/>
      <c r="Y14" s="303"/>
      <c r="Z14" s="303"/>
      <c r="AA14" s="303"/>
      <c r="AB14" s="303"/>
      <c r="AC14" s="303"/>
      <c r="AD14" s="63"/>
      <c r="AE14" s="54"/>
      <c r="AF14" s="54"/>
      <c r="AG14" s="54"/>
      <c r="AH14" s="54"/>
      <c r="AI14" s="54"/>
      <c r="AJ14" s="54"/>
      <c r="AK14" s="304" t="str">
        <f>IFERROR(IF(N15="","",IF(N15&gt;=N12,"○","×")),"")</f>
        <v/>
      </c>
      <c r="AM14" s="63"/>
      <c r="AN14" s="234" t="s">
        <v>2064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 customHeight="1" thickBot="1">
      <c r="B15" s="329" t="s">
        <v>61</v>
      </c>
      <c r="C15" s="330"/>
      <c r="D15" s="330"/>
      <c r="E15" s="330"/>
      <c r="F15" s="330"/>
      <c r="G15" s="330"/>
      <c r="H15" s="330"/>
      <c r="I15" s="330"/>
      <c r="J15" s="330"/>
      <c r="K15" s="330"/>
      <c r="L15" s="330"/>
      <c r="M15" s="331"/>
      <c r="N15" s="315"/>
      <c r="O15" s="316"/>
      <c r="P15" s="316"/>
      <c r="Q15" s="316"/>
      <c r="R15" s="317"/>
      <c r="S15" s="324" t="s">
        <v>11</v>
      </c>
      <c r="T15" s="327" t="s">
        <v>12</v>
      </c>
      <c r="U15" s="328" t="s">
        <v>14</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06" t="s">
        <v>2060</v>
      </c>
      <c r="C18" s="307"/>
      <c r="D18" s="307"/>
      <c r="E18" s="307"/>
      <c r="F18" s="307"/>
      <c r="G18" s="307"/>
      <c r="H18" s="307"/>
      <c r="I18" s="307"/>
      <c r="J18" s="307"/>
      <c r="K18" s="307"/>
      <c r="L18" s="307"/>
      <c r="M18" s="308"/>
      <c r="N18" s="338" t="str">
        <f>IFERROR(ROUNDDOWN(ROUNDDOWN(ROUND(W5*VLOOKUP(AC5,【参考】数式用!$A$5:$N$27,14,FALSE),0)*T5,0)*AD107*0.5,0),"")</f>
        <v/>
      </c>
      <c r="O18" s="339"/>
      <c r="P18" s="339"/>
      <c r="Q18" s="339"/>
      <c r="R18" s="340"/>
      <c r="S18" s="324" t="s">
        <v>11</v>
      </c>
      <c r="T18" s="327" t="s">
        <v>12</v>
      </c>
      <c r="U18" s="328" t="s">
        <v>15</v>
      </c>
      <c r="V18" s="54"/>
      <c r="W18" s="64"/>
      <c r="X18" s="64"/>
      <c r="Y18" s="64"/>
      <c r="Z18" s="64"/>
      <c r="AA18" s="64"/>
      <c r="AB18" s="64"/>
      <c r="AC18" s="64"/>
      <c r="AD18" s="393" t="s">
        <v>1994</v>
      </c>
      <c r="AE18" s="394"/>
      <c r="AF18" s="394"/>
      <c r="AG18" s="394"/>
      <c r="AH18" s="394"/>
      <c r="AI18" s="394"/>
      <c r="AJ18" s="394"/>
      <c r="AK18" s="395"/>
      <c r="AL18" s="54"/>
      <c r="AM18" s="63"/>
      <c r="BL18" s="56"/>
      <c r="BM18" s="56"/>
    </row>
    <row r="19" spans="2:65" s="50" customFormat="1" ht="6.9"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1993</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06" t="s">
        <v>2061</v>
      </c>
      <c r="C21" s="307"/>
      <c r="D21" s="307"/>
      <c r="E21" s="307"/>
      <c r="F21" s="307"/>
      <c r="G21" s="307"/>
      <c r="H21" s="307"/>
      <c r="I21" s="307"/>
      <c r="J21" s="307"/>
      <c r="K21" s="307"/>
      <c r="L21" s="307"/>
      <c r="M21" s="308"/>
      <c r="N21" s="315"/>
      <c r="O21" s="316"/>
      <c r="P21" s="316"/>
      <c r="Q21" s="316"/>
      <c r="R21" s="317"/>
      <c r="S21" s="324" t="s">
        <v>11</v>
      </c>
      <c r="T21" s="327" t="s">
        <v>12</v>
      </c>
      <c r="U21" s="328" t="s">
        <v>84</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2065</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46" t="s">
        <v>2005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2066</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c r="AN49" s="53"/>
      <c r="AO49" s="53"/>
    </row>
    <row r="50" spans="2:41" ht="25.5" customHeight="1">
      <c r="B50" s="77"/>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row>
    <row r="51" spans="2:41" ht="15.75" customHeight="1">
      <c r="B51" s="77"/>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row>
    <row r="52" spans="2:41" ht="16.5" customHeight="1" thickBot="1">
      <c r="B52" s="78"/>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 customHeight="1" thickBot="1">
      <c r="B55" s="81"/>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52"/>
      <c r="F58" s="253"/>
      <c r="G58" s="86" t="s">
        <v>49</v>
      </c>
      <c r="H58" s="252"/>
      <c r="I58" s="253"/>
      <c r="J58" s="86" t="s">
        <v>50</v>
      </c>
      <c r="K58" s="252"/>
      <c r="L58" s="253"/>
      <c r="M58" s="86" t="s">
        <v>51</v>
      </c>
      <c r="N58" s="82"/>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1" t="s">
        <v>52</v>
      </c>
      <c r="C63" s="281"/>
      <c r="D63" s="281"/>
      <c r="E63" s="279" t="s">
        <v>1982</v>
      </c>
      <c r="F63" s="279"/>
      <c r="G63" s="279"/>
      <c r="H63" s="280"/>
      <c r="I63" s="280"/>
      <c r="J63" s="280"/>
      <c r="K63" s="280"/>
      <c r="L63" s="280"/>
      <c r="M63" s="280"/>
      <c r="N63" s="280"/>
      <c r="O63" s="280"/>
      <c r="P63" s="280"/>
      <c r="Q63" s="280"/>
      <c r="R63" s="281" t="s">
        <v>1983</v>
      </c>
      <c r="S63" s="281"/>
      <c r="T63" s="281"/>
      <c r="U63" s="94" t="s">
        <v>1984</v>
      </c>
      <c r="V63" s="282"/>
      <c r="W63" s="282"/>
      <c r="X63" s="95" t="s">
        <v>1985</v>
      </c>
      <c r="Y63" s="282"/>
      <c r="Z63" s="287"/>
      <c r="AG63" s="59"/>
      <c r="AH63" s="59"/>
      <c r="AI63" s="59"/>
      <c r="AK63" s="75" t="str">
        <f>IFERROR(IF(AND(H63&lt;&gt;"",V63&lt;&gt;"",Y63&lt;&gt;"",U64&lt;&gt;"",U66&lt;&gt;"",U67&lt;&gt;"",AF66&lt;&gt;"",AF67&lt;&gt;""),"○","×"),"")</f>
        <v>×</v>
      </c>
      <c r="AM63" s="63"/>
    </row>
    <row r="64" spans="2:41">
      <c r="B64" s="281"/>
      <c r="C64" s="281"/>
      <c r="D64" s="281"/>
      <c r="E64" s="229" t="s">
        <v>1986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1987</v>
      </c>
      <c r="C66" s="281"/>
      <c r="D66" s="281"/>
      <c r="E66" s="281" t="s">
        <v>54</v>
      </c>
      <c r="F66" s="281"/>
      <c r="G66" s="281"/>
      <c r="H66" s="291" t="str">
        <f>IF(T59="","",T59)</f>
        <v/>
      </c>
      <c r="I66" s="291"/>
      <c r="J66" s="291"/>
      <c r="K66" s="291"/>
      <c r="L66" s="291"/>
      <c r="M66" s="291"/>
      <c r="N66" s="291"/>
      <c r="O66" s="281" t="s">
        <v>1988</v>
      </c>
      <c r="P66" s="281"/>
      <c r="Q66" s="281"/>
      <c r="R66" s="279" t="s">
        <v>1982</v>
      </c>
      <c r="S66" s="279"/>
      <c r="T66" s="279"/>
      <c r="U66" s="292"/>
      <c r="V66" s="292"/>
      <c r="W66" s="292"/>
      <c r="X66" s="292"/>
      <c r="Y66" s="292"/>
      <c r="Z66" s="292"/>
      <c r="AA66" s="292"/>
      <c r="AB66" s="231" t="s">
        <v>1989</v>
      </c>
      <c r="AC66" s="232"/>
      <c r="AD66" s="232"/>
      <c r="AE66" s="233"/>
      <c r="AF66" s="227"/>
      <c r="AG66" s="227"/>
      <c r="AH66" s="227"/>
      <c r="AI66" s="227"/>
      <c r="AJ66" s="227"/>
      <c r="AK66" s="227"/>
      <c r="AM66" s="63"/>
    </row>
    <row r="67" spans="2:39">
      <c r="B67" s="281"/>
      <c r="C67" s="281"/>
      <c r="D67" s="281"/>
      <c r="E67" s="281" t="s">
        <v>55</v>
      </c>
      <c r="F67" s="281"/>
      <c r="G67" s="281"/>
      <c r="H67" s="228" t="str">
        <f t="shared" ref="H67" si="0">IF(AA59="","",AA59)</f>
        <v/>
      </c>
      <c r="I67" s="228"/>
      <c r="J67" s="228"/>
      <c r="K67" s="228"/>
      <c r="L67" s="228"/>
      <c r="M67" s="228"/>
      <c r="N67" s="228"/>
      <c r="O67" s="281"/>
      <c r="P67" s="281"/>
      <c r="Q67" s="281"/>
      <c r="R67" s="229" t="s">
        <v>55</v>
      </c>
      <c r="S67" s="229"/>
      <c r="T67" s="229"/>
      <c r="U67" s="230"/>
      <c r="V67" s="230"/>
      <c r="W67" s="230"/>
      <c r="X67" s="230"/>
      <c r="Y67" s="230"/>
      <c r="Z67" s="230"/>
      <c r="AA67" s="230"/>
      <c r="AB67" s="231" t="s">
        <v>1990</v>
      </c>
      <c r="AC67" s="232"/>
      <c r="AD67" s="232"/>
      <c r="AE67" s="233"/>
      <c r="AF67" s="290"/>
      <c r="AG67" s="290"/>
      <c r="AH67" s="290"/>
      <c r="AI67" s="290"/>
      <c r="AJ67" s="290"/>
      <c r="AK67" s="290"/>
      <c r="AM67" s="63"/>
    </row>
    <row r="68" spans="2:39">
      <c r="AM68" s="63"/>
    </row>
    <row r="69" spans="2:39" ht="29.25" customHeight="1" thickBot="1">
      <c r="B69" s="275" t="s">
        <v>2062</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3.8"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19</v>
      </c>
      <c r="C71" s="212"/>
      <c r="D71" s="212"/>
      <c r="E71" s="212"/>
      <c r="F71" s="101"/>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24</v>
      </c>
      <c r="C75" s="212"/>
      <c r="D75" s="212"/>
      <c r="E75" s="212"/>
      <c r="F75" s="106"/>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29</v>
      </c>
      <c r="C79" s="212"/>
      <c r="D79" s="212"/>
      <c r="E79" s="212"/>
      <c r="F79" s="110"/>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34</v>
      </c>
      <c r="C83" s="212"/>
      <c r="D83" s="212"/>
      <c r="E83" s="212"/>
      <c r="F83" s="106"/>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39</v>
      </c>
      <c r="C87" s="212"/>
      <c r="D87" s="212"/>
      <c r="E87" s="212"/>
      <c r="F87" s="110"/>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44</v>
      </c>
      <c r="C91" s="212"/>
      <c r="D91" s="212"/>
      <c r="E91" s="212"/>
      <c r="F91" s="110"/>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0</v>
      </c>
    </row>
    <row r="92" spans="2:39" ht="13.5" customHeight="1">
      <c r="B92" s="213"/>
      <c r="C92" s="214"/>
      <c r="D92" s="214"/>
      <c r="E92" s="214"/>
      <c r="F92" s="102"/>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spans="2:39" ht="9.9" customHeight="1" thickBot="1"/>
    <row r="96" spans="2:39" ht="24.9" customHeight="1">
      <c r="B96" s="403" t="s">
        <v>2063</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2055</v>
      </c>
      <c r="E97" s="391"/>
      <c r="F97" s="49">
        <v>6</v>
      </c>
      <c r="G97" s="116" t="s">
        <v>2048</v>
      </c>
      <c r="H97" s="49">
        <v>4</v>
      </c>
      <c r="I97" s="116" t="s">
        <v>2047</v>
      </c>
      <c r="J97" s="391" t="s">
        <v>2056</v>
      </c>
      <c r="K97" s="391"/>
      <c r="L97" s="391"/>
      <c r="M97" s="49">
        <v>7</v>
      </c>
      <c r="N97" s="116" t="s">
        <v>2048</v>
      </c>
      <c r="O97" s="49">
        <v>3</v>
      </c>
      <c r="P97" s="116" t="s">
        <v>2047</v>
      </c>
      <c r="Q97" s="117" t="s">
        <v>2053</v>
      </c>
      <c r="R97" s="117">
        <f>(M97*12+O97)-(F97*12+H97)+1</f>
        <v>12</v>
      </c>
      <c r="S97" s="392" t="s">
        <v>2052</v>
      </c>
      <c r="T97" s="392"/>
      <c r="U97" s="117" t="s">
        <v>2054</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2002</v>
      </c>
      <c r="C102" s="266"/>
      <c r="D102" s="266"/>
      <c r="E102" s="378" t="str">
        <f>I8</f>
        <v/>
      </c>
      <c r="F102" s="379"/>
      <c r="G102" s="379"/>
      <c r="H102" s="379"/>
      <c r="I102" s="379"/>
      <c r="J102" s="379" t="str">
        <f>M8</f>
        <v/>
      </c>
      <c r="K102" s="379"/>
      <c r="L102" s="379"/>
      <c r="M102" s="379"/>
      <c r="N102" s="379"/>
      <c r="O102" s="379" t="str">
        <f>Q8</f>
        <v/>
      </c>
      <c r="P102" s="379"/>
      <c r="Q102" s="379"/>
      <c r="R102" s="379"/>
      <c r="S102" s="380"/>
      <c r="T102" s="381" t="s">
        <v>1980</v>
      </c>
      <c r="U102" s="382"/>
      <c r="V102" s="382"/>
      <c r="W102" s="382"/>
      <c r="X102" s="383"/>
      <c r="Y102" s="386" t="str">
        <f>IFERROR(IF(AM8=1,"新加算Ⅲ",IF(AM8=2,"新加算Ⅳ","")),"")</f>
        <v/>
      </c>
      <c r="Z102" s="387"/>
      <c r="AA102" s="387"/>
      <c r="AB102" s="387"/>
      <c r="AC102" s="387"/>
      <c r="AD102" s="387"/>
      <c r="AE102" s="388"/>
    </row>
    <row r="103" spans="2:66" ht="20.100000000000001" customHeight="1" thickBot="1">
      <c r="B103" s="265" t="s">
        <v>2000</v>
      </c>
      <c r="C103" s="266"/>
      <c r="D103" s="266"/>
      <c r="E103" s="384"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4" t="str">
        <f>IFERROR(IF(AM8=1,Y9,IF(AM8=2,AC9,"")),"")</f>
        <v/>
      </c>
      <c r="Z103" s="385"/>
      <c r="AA103" s="385"/>
      <c r="AB103" s="267"/>
      <c r="AC103" s="267"/>
      <c r="AD103" s="267"/>
      <c r="AE103" s="268"/>
    </row>
    <row r="104" spans="2:66" ht="15.9" customHeight="1">
      <c r="B104" s="259" t="s">
        <v>2001</v>
      </c>
      <c r="C104" s="260"/>
      <c r="D104" s="261"/>
      <c r="E104" s="273" t="str">
        <f>IFERROR(ROUNDDOWN(ROUND(W5*I9,0)*T5,0)*W107,"")</f>
        <v/>
      </c>
      <c r="F104" s="273"/>
      <c r="G104" s="273"/>
      <c r="H104" s="273"/>
      <c r="I104" s="125" t="s">
        <v>1999</v>
      </c>
      <c r="J104" s="274" t="str">
        <f>IFERROR(ROUNDDOWN(ROUND(W5*M9,0)*T5,0)*W107,"")</f>
        <v/>
      </c>
      <c r="K104" s="273"/>
      <c r="L104" s="273"/>
      <c r="M104" s="273"/>
      <c r="N104" s="125" t="s">
        <v>1999</v>
      </c>
      <c r="O104" s="274" t="str">
        <f>IFERROR(ROUNDDOWN(ROUND(W5*Q9,0)*T5,0)*W107,"")</f>
        <v/>
      </c>
      <c r="P104" s="273"/>
      <c r="Q104" s="273"/>
      <c r="R104" s="273"/>
      <c r="S104" s="126" t="s">
        <v>1999</v>
      </c>
      <c r="T104" s="389">
        <f>IFERROR(SUM(E104,J104,O104),"")</f>
        <v>0</v>
      </c>
      <c r="U104" s="389"/>
      <c r="V104" s="389"/>
      <c r="W104" s="389"/>
      <c r="X104" s="127" t="s">
        <v>1999</v>
      </c>
      <c r="Y104" s="274" t="str">
        <f>IFERROR(IF(AM8=1,ROUNDDOWN(ROUND(W5*Y9,0)*T5,0)*AD107,IF(AM8=2,ROUNDDOWN(ROUND(W5*AC9,0)*T5,0)*AD107,"")),"")</f>
        <v/>
      </c>
      <c r="Z104" s="273"/>
      <c r="AA104" s="273"/>
      <c r="AB104" s="273"/>
      <c r="AC104" s="273"/>
      <c r="AD104" s="273"/>
      <c r="AE104" s="128" t="s">
        <v>1999</v>
      </c>
    </row>
    <row r="105" spans="2:66">
      <c r="B105" s="262"/>
      <c r="C105" s="263"/>
      <c r="D105" s="264"/>
      <c r="E105" s="256" t="str">
        <f>IFERROR("("&amp;TEXT(E104/W107,"#,##0円")&amp;"/月)","")</f>
        <v/>
      </c>
      <c r="F105" s="257"/>
      <c r="G105" s="257"/>
      <c r="H105" s="257"/>
      <c r="I105" s="257"/>
      <c r="J105" s="257" t="str">
        <f>IFERROR("("&amp;TEXT(J104/W107,"#,##0円")&amp;"/月)","")</f>
        <v/>
      </c>
      <c r="K105" s="257"/>
      <c r="L105" s="257"/>
      <c r="M105" s="257"/>
      <c r="N105" s="257"/>
      <c r="O105" s="257" t="str">
        <f>IFERROR("("&amp;TEXT(O104/W107,"#,##0円")&amp;"/月)","")</f>
        <v/>
      </c>
      <c r="P105" s="257"/>
      <c r="Q105" s="257"/>
      <c r="R105" s="257"/>
      <c r="S105" s="257"/>
      <c r="T105" s="256" t="str">
        <f>IFERROR("("&amp;TEXT(T104/W107,"#,##0円")&amp;"/月)","")</f>
        <v>(0円/月)</v>
      </c>
      <c r="U105" s="257"/>
      <c r="V105" s="257"/>
      <c r="W105" s="257"/>
      <c r="X105" s="258"/>
      <c r="Y105" s="257" t="str">
        <f>IFERROR("("&amp;TEXT(Y104/AD107,"#,##0円")&amp;"/月)","")</f>
        <v/>
      </c>
      <c r="Z105" s="257"/>
      <c r="AA105" s="257"/>
      <c r="AB105" s="257"/>
      <c r="AC105" s="257"/>
      <c r="AD105" s="257"/>
      <c r="AE105" s="257"/>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12" t="s">
        <v>1</v>
      </c>
      <c r="AC1" s="412"/>
      <c r="AD1" s="412"/>
      <c r="AE1" s="486" t="str">
        <f>IF('別紙様式7-1（計画書）'!AD1="","",'別紙様式7-1（計画書）'!AD1)</f>
        <v/>
      </c>
      <c r="AF1" s="486"/>
      <c r="AG1" s="486"/>
      <c r="AH1" s="486"/>
      <c r="AI1" s="486"/>
      <c r="AJ1" s="486"/>
      <c r="AK1" s="486"/>
    </row>
    <row r="2" spans="2:40" ht="24" customHeight="1">
      <c r="B2" s="402" t="s">
        <v>1998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1979</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40" ht="21.75" customHeight="1">
      <c r="B5" s="486" t="str">
        <f>IF('別紙様式7-1（計画書）'!B5="","",'別紙様式7-1（計画書）'!B5)</f>
        <v/>
      </c>
      <c r="C5" s="486"/>
      <c r="D5" s="486"/>
      <c r="E5" s="486"/>
      <c r="F5" s="486"/>
      <c r="G5" s="484" t="str">
        <f>IF('別紙様式7-1（計画書）'!G5="","",'別紙様式7-1（計画書）'!G5)</f>
        <v/>
      </c>
      <c r="H5" s="484"/>
      <c r="I5" s="484"/>
      <c r="J5" s="484"/>
      <c r="K5" s="484"/>
      <c r="L5" s="484"/>
      <c r="M5" s="484"/>
      <c r="N5" s="485" t="str">
        <f>IF('別紙様式7-1（計画書）'!N5="","",'別紙様式7-1（計画書）'!N5)</f>
        <v/>
      </c>
      <c r="O5" s="485"/>
      <c r="P5" s="485"/>
      <c r="Q5" s="485" t="str">
        <f>IF('別紙様式7-1（計画書）'!Q5="","",'別紙様式7-1（計画書）'!Q5)</f>
        <v/>
      </c>
      <c r="R5" s="485"/>
      <c r="S5" s="485"/>
      <c r="T5" s="487" t="str">
        <f>IF('別紙様式7-1（計画書）'!AC5="","",'別紙様式7-1（計画書）'!AC5)</f>
        <v/>
      </c>
      <c r="U5" s="488"/>
      <c r="V5" s="488"/>
      <c r="W5" s="488"/>
      <c r="X5" s="488"/>
      <c r="Y5" s="488"/>
      <c r="Z5" s="488"/>
      <c r="AA5" s="488"/>
      <c r="AB5" s="489"/>
      <c r="AC5" s="487" t="str">
        <f>IF('別紙様式7-1（計画書）'!B8="","",'別紙様式7-1（計画書）'!B8)</f>
        <v/>
      </c>
      <c r="AD5" s="488"/>
      <c r="AE5" s="488"/>
      <c r="AF5" s="488"/>
      <c r="AG5" s="488"/>
      <c r="AH5" s="488"/>
      <c r="AI5" s="488"/>
      <c r="AJ5" s="488"/>
      <c r="AK5" s="48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5"/>
      <c r="C7" s="466"/>
      <c r="D7" s="467"/>
      <c r="E7" s="464" t="s">
        <v>2008</v>
      </c>
      <c r="F7" s="464"/>
      <c r="G7" s="464"/>
      <c r="H7" s="464"/>
      <c r="I7" s="464"/>
      <c r="J7" s="464"/>
      <c r="K7" s="464"/>
      <c r="L7" s="464"/>
      <c r="M7" s="464"/>
      <c r="N7" s="464"/>
      <c r="O7" s="464"/>
      <c r="P7" s="464"/>
      <c r="Q7" s="464"/>
      <c r="R7" s="464"/>
      <c r="S7" s="464"/>
      <c r="T7" s="464"/>
      <c r="U7" s="464" t="s">
        <v>2009</v>
      </c>
      <c r="V7" s="464"/>
      <c r="W7" s="464"/>
      <c r="X7" s="464"/>
      <c r="Y7" s="464"/>
      <c r="Z7" s="464"/>
      <c r="AD7" s="59"/>
      <c r="AE7" s="59"/>
      <c r="AF7" s="59"/>
      <c r="AG7" s="59"/>
      <c r="AH7" s="59"/>
      <c r="AI7" s="59"/>
      <c r="AJ7" s="59"/>
      <c r="AK7" s="59"/>
      <c r="AL7" s="50"/>
    </row>
    <row r="8" spans="2:40" s="57" customFormat="1" ht="23.25" customHeight="1" thickBot="1">
      <c r="B8" s="468"/>
      <c r="C8" s="469"/>
      <c r="D8" s="470"/>
      <c r="E8" s="474" t="s">
        <v>2058</v>
      </c>
      <c r="F8" s="475"/>
      <c r="G8" s="475"/>
      <c r="H8" s="475"/>
      <c r="I8" s="475"/>
      <c r="J8" s="475"/>
      <c r="K8" s="475"/>
      <c r="L8" s="475"/>
      <c r="M8" s="475"/>
      <c r="N8" s="475"/>
      <c r="O8" s="475"/>
      <c r="P8" s="475"/>
      <c r="Q8" s="412"/>
      <c r="R8" s="412"/>
      <c r="S8" s="412"/>
      <c r="T8" s="412"/>
      <c r="U8" s="474" t="s">
        <v>2059</v>
      </c>
      <c r="V8" s="474"/>
      <c r="W8" s="474"/>
      <c r="X8" s="474"/>
      <c r="Y8" s="474"/>
      <c r="Z8" s="474"/>
      <c r="AM8" s="51"/>
      <c r="AN8" s="51"/>
    </row>
    <row r="9" spans="2:40" ht="16.5" customHeight="1" thickBot="1">
      <c r="B9" s="265" t="s">
        <v>2002</v>
      </c>
      <c r="C9" s="266"/>
      <c r="D9" s="473"/>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90" t="str">
        <f>IFERROR(IF('別紙様式7-1（計画書）'!AM8=1,"新加算Ⅲ",IF('別紙様式7-1（計画書）'!AM8=2,"新加算Ⅳ","")),"")</f>
        <v/>
      </c>
      <c r="V9" s="491"/>
      <c r="W9" s="491"/>
      <c r="X9" s="491"/>
      <c r="Y9" s="491"/>
      <c r="Z9" s="492"/>
      <c r="AC9" s="57"/>
    </row>
    <row r="10" spans="2:40" ht="22.5" customHeight="1" thickBot="1">
      <c r="B10" s="265" t="s">
        <v>2006</v>
      </c>
      <c r="C10" s="266"/>
      <c r="D10" s="473"/>
      <c r="E10" s="445"/>
      <c r="F10" s="446"/>
      <c r="G10" s="446"/>
      <c r="H10" s="446"/>
      <c r="I10" s="471"/>
      <c r="J10" s="446"/>
      <c r="K10" s="446"/>
      <c r="L10" s="472"/>
      <c r="M10" s="446"/>
      <c r="N10" s="446"/>
      <c r="O10" s="446"/>
      <c r="P10" s="446"/>
      <c r="Q10" s="455">
        <f>SUM(E10,I10,M10)</f>
        <v>0</v>
      </c>
      <c r="R10" s="456"/>
      <c r="S10" s="456"/>
      <c r="T10" s="456"/>
      <c r="U10" s="445"/>
      <c r="V10" s="446"/>
      <c r="W10" s="446"/>
      <c r="X10" s="446"/>
      <c r="Y10" s="446"/>
      <c r="Z10" s="447"/>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29" t="s">
        <v>2018</v>
      </c>
      <c r="C14" s="330"/>
      <c r="D14" s="330"/>
      <c r="E14" s="330"/>
      <c r="F14" s="330"/>
      <c r="G14" s="330"/>
      <c r="H14" s="330"/>
      <c r="I14" s="330"/>
      <c r="J14" s="330"/>
      <c r="K14" s="330"/>
      <c r="L14" s="330"/>
      <c r="M14" s="331"/>
      <c r="N14" s="338">
        <f>IFERROR(SUM(Q10,U10),"")</f>
        <v>0</v>
      </c>
      <c r="O14" s="339"/>
      <c r="P14" s="339"/>
      <c r="Q14" s="339"/>
      <c r="R14" s="340"/>
      <c r="S14" s="324" t="s">
        <v>11</v>
      </c>
      <c r="T14" s="327" t="s">
        <v>12</v>
      </c>
      <c r="U14" s="328"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1992</v>
      </c>
      <c r="X16" s="303"/>
      <c r="Y16" s="303"/>
      <c r="Z16" s="303"/>
      <c r="AA16" s="303"/>
      <c r="AB16" s="303"/>
      <c r="AC16" s="303"/>
      <c r="AD16" s="63"/>
      <c r="AE16" s="54"/>
      <c r="AF16" s="54"/>
      <c r="AG16" s="54"/>
      <c r="AH16" s="54"/>
      <c r="AI16" s="54"/>
      <c r="AJ16" s="54"/>
      <c r="AK16" s="439" t="str">
        <f>IFERROR(IF(N17="","",IF(N17&gt;=N14,"○","×")),"")</f>
        <v/>
      </c>
    </row>
    <row r="17" spans="2:38" s="50" customFormat="1" ht="6.9" customHeight="1" thickBot="1">
      <c r="B17" s="329" t="s">
        <v>2017</v>
      </c>
      <c r="C17" s="330"/>
      <c r="D17" s="330"/>
      <c r="E17" s="330"/>
      <c r="F17" s="330"/>
      <c r="G17" s="330"/>
      <c r="H17" s="330"/>
      <c r="I17" s="330"/>
      <c r="J17" s="330"/>
      <c r="K17" s="330"/>
      <c r="L17" s="330"/>
      <c r="M17" s="331"/>
      <c r="N17" s="315"/>
      <c r="O17" s="316"/>
      <c r="P17" s="316"/>
      <c r="Q17" s="316"/>
      <c r="R17" s="317"/>
      <c r="S17" s="324" t="s">
        <v>11</v>
      </c>
      <c r="T17" s="327" t="s">
        <v>12</v>
      </c>
      <c r="U17" s="328" t="s">
        <v>14</v>
      </c>
      <c r="V17" s="54"/>
      <c r="W17" s="303"/>
      <c r="X17" s="303"/>
      <c r="Y17" s="303"/>
      <c r="Z17" s="303"/>
      <c r="AA17" s="303"/>
      <c r="AB17" s="303"/>
      <c r="AC17" s="303"/>
      <c r="AD17" s="63"/>
      <c r="AE17" s="54"/>
      <c r="AF17" s="54"/>
      <c r="AG17" s="54"/>
      <c r="AH17" s="54"/>
      <c r="AI17" s="54"/>
      <c r="AJ17" s="54"/>
      <c r="AK17" s="440"/>
    </row>
    <row r="18" spans="2:38" s="50" customFormat="1" ht="6.9"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503" t="s">
        <v>2011</v>
      </c>
      <c r="D22" s="503"/>
      <c r="E22" s="503"/>
      <c r="F22" s="503"/>
      <c r="G22" s="503"/>
      <c r="H22" s="503"/>
      <c r="I22" s="503"/>
      <c r="J22" s="503"/>
      <c r="K22" s="503"/>
      <c r="L22" s="503"/>
      <c r="M22" s="503"/>
      <c r="N22" s="503"/>
      <c r="O22" s="503"/>
      <c r="P22" s="503"/>
      <c r="Q22" s="503"/>
      <c r="R22" s="503"/>
      <c r="S22" s="503"/>
      <c r="T22" s="504"/>
      <c r="U22" s="455">
        <f>U23-U24-U25</f>
        <v>0</v>
      </c>
      <c r="V22" s="456"/>
      <c r="W22" s="456"/>
      <c r="X22" s="456"/>
      <c r="Y22" s="456"/>
      <c r="Z22" s="457"/>
      <c r="AA22" s="133" t="s">
        <v>11</v>
      </c>
      <c r="AB22" s="134" t="s">
        <v>2012</v>
      </c>
      <c r="AC22" s="439" t="str">
        <f>IF(U26="","",IF(U22="","",IF(U22&gt;=U26,"○","×")))</f>
        <v>○</v>
      </c>
    </row>
    <row r="23" spans="2:38" ht="15" customHeight="1" thickBot="1">
      <c r="B23" s="442"/>
      <c r="C23" s="443" t="s">
        <v>2013</v>
      </c>
      <c r="D23" s="443"/>
      <c r="E23" s="443"/>
      <c r="F23" s="443"/>
      <c r="G23" s="443"/>
      <c r="H23" s="443"/>
      <c r="I23" s="443"/>
      <c r="J23" s="443"/>
      <c r="K23" s="443"/>
      <c r="L23" s="443"/>
      <c r="M23" s="443"/>
      <c r="N23" s="443"/>
      <c r="O23" s="443"/>
      <c r="P23" s="443"/>
      <c r="Q23" s="443"/>
      <c r="R23" s="443"/>
      <c r="S23" s="443"/>
      <c r="T23" s="444"/>
      <c r="U23" s="445"/>
      <c r="V23" s="446"/>
      <c r="W23" s="446"/>
      <c r="X23" s="446"/>
      <c r="Y23" s="446"/>
      <c r="Z23" s="447"/>
      <c r="AA23" s="133" t="s">
        <v>11</v>
      </c>
      <c r="AB23" s="134"/>
      <c r="AC23" s="441"/>
    </row>
    <row r="24" spans="2:38" ht="15.75" customHeight="1" thickBot="1">
      <c r="B24" s="442"/>
      <c r="C24" s="448" t="s">
        <v>2021</v>
      </c>
      <c r="D24" s="448"/>
      <c r="E24" s="448"/>
      <c r="F24" s="448"/>
      <c r="G24" s="448"/>
      <c r="H24" s="448"/>
      <c r="I24" s="448"/>
      <c r="J24" s="448"/>
      <c r="K24" s="448"/>
      <c r="L24" s="448"/>
      <c r="M24" s="448"/>
      <c r="N24" s="448"/>
      <c r="O24" s="448"/>
      <c r="P24" s="448"/>
      <c r="Q24" s="448"/>
      <c r="R24" s="448"/>
      <c r="S24" s="448"/>
      <c r="T24" s="449"/>
      <c r="U24" s="450">
        <f>N17</f>
        <v>0</v>
      </c>
      <c r="V24" s="451"/>
      <c r="W24" s="451"/>
      <c r="X24" s="451"/>
      <c r="Y24" s="451"/>
      <c r="Z24" s="452"/>
      <c r="AA24" s="135" t="s">
        <v>11</v>
      </c>
      <c r="AB24" s="134"/>
      <c r="AC24" s="441"/>
    </row>
    <row r="25" spans="2:38" ht="23.25" customHeight="1" thickBot="1">
      <c r="B25" s="200"/>
      <c r="C25" s="458" t="s">
        <v>2087</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133" t="s">
        <v>11</v>
      </c>
      <c r="AB25" s="134"/>
      <c r="AC25" s="441"/>
    </row>
    <row r="26" spans="2:38" ht="23.25" customHeight="1" thickBot="1">
      <c r="B26" s="132" t="s">
        <v>2014</v>
      </c>
      <c r="C26" s="453" t="s">
        <v>2015</v>
      </c>
      <c r="D26" s="454"/>
      <c r="E26" s="454"/>
      <c r="F26" s="454"/>
      <c r="G26" s="454"/>
      <c r="H26" s="454"/>
      <c r="I26" s="454"/>
      <c r="J26" s="454"/>
      <c r="K26" s="454"/>
      <c r="L26" s="454"/>
      <c r="M26" s="454"/>
      <c r="N26" s="454"/>
      <c r="O26" s="454"/>
      <c r="P26" s="454"/>
      <c r="Q26" s="454"/>
      <c r="R26" s="454"/>
      <c r="S26" s="454"/>
      <c r="T26" s="454"/>
      <c r="U26" s="455">
        <f>U27-U28-U29</f>
        <v>0</v>
      </c>
      <c r="V26" s="456"/>
      <c r="W26" s="456"/>
      <c r="X26" s="456"/>
      <c r="Y26" s="456"/>
      <c r="Z26" s="457"/>
      <c r="AA26" s="136" t="s">
        <v>11</v>
      </c>
      <c r="AB26" s="134" t="s">
        <v>2012</v>
      </c>
      <c r="AC26" s="440"/>
    </row>
    <row r="27" spans="2:38" ht="15" customHeight="1" thickBot="1">
      <c r="B27" s="493"/>
      <c r="C27" s="444" t="s">
        <v>2016</v>
      </c>
      <c r="D27" s="495"/>
      <c r="E27" s="495"/>
      <c r="F27" s="495"/>
      <c r="G27" s="495"/>
      <c r="H27" s="495"/>
      <c r="I27" s="495"/>
      <c r="J27" s="495"/>
      <c r="K27" s="495"/>
      <c r="L27" s="495"/>
      <c r="M27" s="495"/>
      <c r="N27" s="495"/>
      <c r="O27" s="495"/>
      <c r="P27" s="495"/>
      <c r="Q27" s="495"/>
      <c r="R27" s="495"/>
      <c r="S27" s="495"/>
      <c r="T27" s="496"/>
      <c r="U27" s="461"/>
      <c r="V27" s="462"/>
      <c r="W27" s="462"/>
      <c r="X27" s="462"/>
      <c r="Y27" s="462"/>
      <c r="Z27" s="463"/>
      <c r="AA27" s="133" t="s">
        <v>11</v>
      </c>
      <c r="AB27" s="137"/>
      <c r="AC27" s="137"/>
    </row>
    <row r="28" spans="2:38" ht="16.5" customHeight="1" thickBot="1">
      <c r="B28" s="493"/>
      <c r="C28" s="497" t="s">
        <v>2022</v>
      </c>
      <c r="D28" s="498"/>
      <c r="E28" s="498"/>
      <c r="F28" s="498"/>
      <c r="G28" s="498"/>
      <c r="H28" s="498"/>
      <c r="I28" s="498"/>
      <c r="J28" s="498"/>
      <c r="K28" s="498"/>
      <c r="L28" s="498"/>
      <c r="M28" s="498"/>
      <c r="N28" s="498"/>
      <c r="O28" s="498"/>
      <c r="P28" s="498"/>
      <c r="Q28" s="498"/>
      <c r="R28" s="498"/>
      <c r="S28" s="498"/>
      <c r="T28" s="499"/>
      <c r="U28" s="461"/>
      <c r="V28" s="462"/>
      <c r="W28" s="462"/>
      <c r="X28" s="462"/>
      <c r="Y28" s="462"/>
      <c r="Z28" s="463"/>
      <c r="AA28" s="133" t="s">
        <v>11</v>
      </c>
      <c r="AB28" s="137"/>
      <c r="AC28" s="137"/>
    </row>
    <row r="29" spans="2:38" ht="24" customHeight="1" thickBot="1">
      <c r="B29" s="494"/>
      <c r="C29" s="458" t="s">
        <v>2088</v>
      </c>
      <c r="D29" s="459"/>
      <c r="E29" s="459"/>
      <c r="F29" s="459"/>
      <c r="G29" s="459"/>
      <c r="H29" s="459"/>
      <c r="I29" s="459"/>
      <c r="J29" s="459"/>
      <c r="K29" s="459"/>
      <c r="L29" s="459"/>
      <c r="M29" s="459"/>
      <c r="N29" s="459"/>
      <c r="O29" s="459"/>
      <c r="P29" s="459"/>
      <c r="Q29" s="459"/>
      <c r="R29" s="459"/>
      <c r="S29" s="459"/>
      <c r="T29" s="460"/>
      <c r="U29" s="500"/>
      <c r="V29" s="501"/>
      <c r="W29" s="501"/>
      <c r="X29" s="501"/>
      <c r="Y29" s="501"/>
      <c r="Z29" s="502"/>
      <c r="AA29" s="136" t="s">
        <v>11</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76" t="s">
        <v>2057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33" t="s">
        <v>2005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9</v>
      </c>
      <c r="D53" s="86"/>
      <c r="E53" s="252"/>
      <c r="F53" s="253"/>
      <c r="G53" s="86" t="s">
        <v>49</v>
      </c>
      <c r="H53" s="252"/>
      <c r="I53" s="253"/>
      <c r="J53" s="86" t="s">
        <v>50</v>
      </c>
      <c r="K53" s="252"/>
      <c r="L53" s="253"/>
      <c r="M53" s="86" t="s">
        <v>51</v>
      </c>
      <c r="N53" s="82"/>
      <c r="O53" s="254" t="s">
        <v>52</v>
      </c>
      <c r="P53" s="254"/>
      <c r="Q53" s="254"/>
      <c r="R53" s="255"/>
      <c r="S53" s="255"/>
      <c r="T53" s="255"/>
      <c r="U53" s="255"/>
      <c r="V53" s="255"/>
      <c r="W53" s="255"/>
      <c r="X53" s="255"/>
      <c r="Y53" s="255"/>
      <c r="Z53" s="255"/>
      <c r="AA53" s="255"/>
      <c r="AB53" s="255"/>
      <c r="AC53" s="255"/>
      <c r="AD53" s="255"/>
      <c r="AE53" s="255"/>
      <c r="AF53" s="255"/>
      <c r="AG53" s="255"/>
      <c r="AH53" s="255"/>
      <c r="AI53" s="255"/>
      <c r="AJ53" s="87"/>
      <c r="AK53" s="88"/>
    </row>
    <row r="54" spans="2:37">
      <c r="B54" s="85"/>
      <c r="C54" s="89"/>
      <c r="D54" s="86"/>
      <c r="E54" s="86"/>
      <c r="F54" s="86"/>
      <c r="G54" s="86"/>
      <c r="H54" s="86"/>
      <c r="I54" s="86"/>
      <c r="J54" s="86"/>
      <c r="K54" s="86"/>
      <c r="L54" s="86"/>
      <c r="M54" s="86"/>
      <c r="N54" s="86"/>
      <c r="O54" s="278" t="s">
        <v>53</v>
      </c>
      <c r="P54" s="278"/>
      <c r="Q54" s="278"/>
      <c r="R54" s="288" t="s">
        <v>54</v>
      </c>
      <c r="S54" s="288"/>
      <c r="T54" s="277"/>
      <c r="U54" s="277"/>
      <c r="V54" s="277"/>
      <c r="W54" s="277"/>
      <c r="X54" s="277"/>
      <c r="Y54" s="289" t="s">
        <v>55</v>
      </c>
      <c r="Z54" s="289"/>
      <c r="AA54" s="277"/>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81" t="s">
        <v>52</v>
      </c>
      <c r="C58" s="281"/>
      <c r="D58" s="281"/>
      <c r="E58" s="279" t="s">
        <v>1982</v>
      </c>
      <c r="F58" s="279"/>
      <c r="G58" s="279"/>
      <c r="H58" s="432" t="str">
        <f>IF('別紙様式7-1（計画書）'!H63="","",'別紙様式7-1（計画書）'!H63)</f>
        <v/>
      </c>
      <c r="I58" s="432"/>
      <c r="J58" s="432"/>
      <c r="K58" s="432"/>
      <c r="L58" s="432"/>
      <c r="M58" s="432"/>
      <c r="N58" s="432"/>
      <c r="O58" s="432"/>
      <c r="P58" s="432"/>
      <c r="Q58" s="432"/>
      <c r="R58" s="281" t="s">
        <v>1983</v>
      </c>
      <c r="S58" s="281"/>
      <c r="T58" s="281"/>
      <c r="U58" s="94" t="s">
        <v>1984</v>
      </c>
      <c r="V58" s="433" t="str">
        <f>IF('別紙様式7-1（計画書）'!V63="","",'別紙様式7-1（計画書）'!V63)</f>
        <v/>
      </c>
      <c r="W58" s="433"/>
      <c r="X58" s="95" t="s">
        <v>1985</v>
      </c>
      <c r="Y58" s="433" t="str">
        <f>IF('別紙様式7-1（計画書）'!Y63="","",'別紙様式7-1（計画書）'!Y63)</f>
        <v/>
      </c>
      <c r="Z58" s="434"/>
      <c r="AG58" s="59"/>
      <c r="AH58" s="59"/>
      <c r="AI58" s="59"/>
    </row>
    <row r="59" spans="2:37">
      <c r="B59" s="281"/>
      <c r="C59" s="281"/>
      <c r="D59" s="281"/>
      <c r="E59" s="229" t="s">
        <v>1986</v>
      </c>
      <c r="F59" s="229"/>
      <c r="G59" s="229"/>
      <c r="H59" s="435" t="str">
        <f>IF('別紙様式7-1（計画書）'!H64="","",'別紙様式7-1（計画書）'!H64)</f>
        <v/>
      </c>
      <c r="I59" s="435"/>
      <c r="J59" s="435"/>
      <c r="K59" s="435"/>
      <c r="L59" s="435"/>
      <c r="M59" s="435"/>
      <c r="N59" s="435"/>
      <c r="O59" s="435"/>
      <c r="P59" s="435"/>
      <c r="Q59" s="435"/>
      <c r="R59" s="281"/>
      <c r="S59" s="281"/>
      <c r="T59" s="281"/>
      <c r="U59" s="436" t="str">
        <f>IF('別紙様式7-1（計画書）'!U64="","",'別紙様式7-1（計画書）'!U64)</f>
        <v/>
      </c>
      <c r="V59" s="437"/>
      <c r="W59" s="437"/>
      <c r="X59" s="437"/>
      <c r="Y59" s="437"/>
      <c r="Z59" s="437"/>
      <c r="AA59" s="437"/>
      <c r="AB59" s="437"/>
      <c r="AC59" s="437"/>
      <c r="AD59" s="437"/>
      <c r="AE59" s="437"/>
      <c r="AF59" s="437"/>
      <c r="AG59" s="437"/>
      <c r="AH59" s="437"/>
      <c r="AI59" s="437"/>
      <c r="AJ59" s="437"/>
      <c r="AK59" s="43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1" t="s">
        <v>1987</v>
      </c>
      <c r="C61" s="281"/>
      <c r="D61" s="281"/>
      <c r="E61" s="281" t="s">
        <v>54</v>
      </c>
      <c r="F61" s="281"/>
      <c r="G61" s="281"/>
      <c r="H61" s="430" t="str">
        <f>IF('別紙様式7-1（計画書）'!H66="","",'別紙様式7-1（計画書）'!H66)</f>
        <v/>
      </c>
      <c r="I61" s="430"/>
      <c r="J61" s="430"/>
      <c r="K61" s="430"/>
      <c r="L61" s="430"/>
      <c r="M61" s="430"/>
      <c r="N61" s="430"/>
      <c r="O61" s="281" t="s">
        <v>1988</v>
      </c>
      <c r="P61" s="281"/>
      <c r="Q61" s="281"/>
      <c r="R61" s="279" t="s">
        <v>1982</v>
      </c>
      <c r="S61" s="279"/>
      <c r="T61" s="279"/>
      <c r="U61" s="431" t="str">
        <f>IF('別紙様式7-1（計画書）'!U66="","",'別紙様式7-1（計画書）'!U66)</f>
        <v/>
      </c>
      <c r="V61" s="431"/>
      <c r="W61" s="431"/>
      <c r="X61" s="431"/>
      <c r="Y61" s="431"/>
      <c r="Z61" s="431"/>
      <c r="AA61" s="431"/>
      <c r="AB61" s="231" t="s">
        <v>1989</v>
      </c>
      <c r="AC61" s="232"/>
      <c r="AD61" s="232"/>
      <c r="AE61" s="233"/>
      <c r="AF61" s="428" t="str">
        <f>IF('別紙様式7-1（計画書）'!AF66="","",'別紙様式7-1（計画書）'!AF66)</f>
        <v/>
      </c>
      <c r="AG61" s="428"/>
      <c r="AH61" s="428"/>
      <c r="AI61" s="428"/>
      <c r="AJ61" s="428"/>
      <c r="AK61" s="428"/>
    </row>
    <row r="62" spans="2:37">
      <c r="B62" s="281"/>
      <c r="C62" s="281"/>
      <c r="D62" s="281"/>
      <c r="E62" s="281" t="s">
        <v>55</v>
      </c>
      <c r="F62" s="281"/>
      <c r="G62" s="281"/>
      <c r="H62" s="428" t="str">
        <f>IF('別紙様式7-1（計画書）'!H67="","",'別紙様式7-1（計画書）'!H67)</f>
        <v/>
      </c>
      <c r="I62" s="428"/>
      <c r="J62" s="428"/>
      <c r="K62" s="428"/>
      <c r="L62" s="428"/>
      <c r="M62" s="428"/>
      <c r="N62" s="428"/>
      <c r="O62" s="281"/>
      <c r="P62" s="281"/>
      <c r="Q62" s="281"/>
      <c r="R62" s="229" t="s">
        <v>55</v>
      </c>
      <c r="S62" s="229"/>
      <c r="T62" s="229"/>
      <c r="U62" s="429" t="str">
        <f>IF('別紙様式7-1（計画書）'!U67="","",'別紙様式7-1（計画書）'!U67)</f>
        <v/>
      </c>
      <c r="V62" s="429"/>
      <c r="W62" s="429"/>
      <c r="X62" s="429"/>
      <c r="Y62" s="429"/>
      <c r="Z62" s="429"/>
      <c r="AA62" s="429"/>
      <c r="AB62" s="231" t="s">
        <v>1990</v>
      </c>
      <c r="AC62" s="232"/>
      <c r="AD62" s="232"/>
      <c r="AE62" s="233"/>
      <c r="AF62" s="430" t="str">
        <f>IF('別紙様式7-1（計画書）'!AF67="","",'別紙様式7-1（計画書）'!AF67)</f>
        <v/>
      </c>
      <c r="AG62" s="430"/>
      <c r="AH62" s="430"/>
      <c r="AI62" s="430"/>
      <c r="AJ62" s="430"/>
      <c r="AK62" s="430"/>
    </row>
    <row r="64" spans="2:37" ht="33" customHeight="1" thickBot="1">
      <c r="B64" s="276" t="s">
        <v>2086</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3.8" thickBot="1">
      <c r="B65" s="508" t="s">
        <v>17</v>
      </c>
      <c r="C65" s="509"/>
      <c r="D65" s="509"/>
      <c r="E65" s="510"/>
      <c r="F65" s="425" t="s">
        <v>18</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IFERROR(IF(COUNTIF(AM66:AM89,TRUE)&gt;=1,"○","×"),"")</f>
        <v>×</v>
      </c>
    </row>
    <row r="66" spans="2:39" ht="13.5" customHeight="1">
      <c r="B66" s="211" t="s">
        <v>19</v>
      </c>
      <c r="C66" s="212"/>
      <c r="D66" s="212"/>
      <c r="E66" s="505"/>
      <c r="F66" s="101"/>
      <c r="G66" s="217" t="s">
        <v>20</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21</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22</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23</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24</v>
      </c>
      <c r="C70" s="212"/>
      <c r="D70" s="212"/>
      <c r="E70" s="505"/>
      <c r="F70" s="106"/>
      <c r="G70" s="223" t="s">
        <v>25</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27</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28</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29</v>
      </c>
      <c r="C74" s="212"/>
      <c r="D74" s="212"/>
      <c r="E74" s="505"/>
      <c r="F74" s="110"/>
      <c r="G74" s="223" t="s">
        <v>30</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31</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32</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34</v>
      </c>
      <c r="C78" s="212"/>
      <c r="D78" s="212"/>
      <c r="E78" s="505"/>
      <c r="F78" s="106"/>
      <c r="G78" s="219" t="s">
        <v>35</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36</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37</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38</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39</v>
      </c>
      <c r="C82" s="212"/>
      <c r="D82" s="212"/>
      <c r="E82" s="505"/>
      <c r="F82" s="110"/>
      <c r="G82" s="270" t="s">
        <v>40</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41</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42</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43</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44</v>
      </c>
      <c r="C86" s="212"/>
      <c r="D86" s="212"/>
      <c r="E86" s="505"/>
      <c r="F86" s="110"/>
      <c r="G86" s="270" t="s">
        <v>45</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0</v>
      </c>
    </row>
    <row r="87" spans="2:39" ht="13.5" customHeight="1">
      <c r="B87" s="213"/>
      <c r="C87" s="214"/>
      <c r="D87" s="214"/>
      <c r="E87" s="506"/>
      <c r="F87" s="102"/>
      <c r="G87" s="220" t="s">
        <v>46</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47</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48</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5" t="s">
        <v>65</v>
      </c>
      <c r="E4" s="516"/>
      <c r="F4" s="30" t="s">
        <v>66</v>
      </c>
      <c r="G4" s="32" t="s">
        <v>67</v>
      </c>
      <c r="H4" s="32" t="s">
        <v>68</v>
      </c>
      <c r="I4" s="32" t="s">
        <v>69</v>
      </c>
    </row>
    <row r="5" spans="1:9" ht="118.5" customHeight="1">
      <c r="A5" s="31" t="s">
        <v>70</v>
      </c>
      <c r="B5" s="44" t="s">
        <v>71</v>
      </c>
      <c r="C5" s="45" t="s">
        <v>72</v>
      </c>
      <c r="D5" s="517" t="s">
        <v>2024</v>
      </c>
      <c r="E5" s="518"/>
      <c r="F5" s="45" t="s">
        <v>2025</v>
      </c>
      <c r="G5" s="45" t="s">
        <v>73</v>
      </c>
      <c r="H5" s="45" t="s">
        <v>2026</v>
      </c>
      <c r="I5" s="45" t="s">
        <v>2027</v>
      </c>
    </row>
    <row r="6" spans="1:9" ht="135.75" customHeight="1">
      <c r="A6" s="31" t="s">
        <v>70</v>
      </c>
      <c r="B6" s="44" t="s">
        <v>74</v>
      </c>
      <c r="C6" s="45" t="s">
        <v>2028</v>
      </c>
      <c r="D6" s="517" t="s">
        <v>2029</v>
      </c>
      <c r="E6" s="518"/>
      <c r="F6" s="45" t="s">
        <v>2030</v>
      </c>
      <c r="G6" s="45" t="s">
        <v>75</v>
      </c>
      <c r="H6" s="45" t="s">
        <v>2031</v>
      </c>
      <c r="I6" s="45" t="s">
        <v>2027</v>
      </c>
    </row>
    <row r="7" spans="1:9" ht="175.5" customHeight="1">
      <c r="A7" s="31" t="s">
        <v>76</v>
      </c>
      <c r="B7" s="44" t="s">
        <v>77</v>
      </c>
      <c r="C7" s="45" t="s">
        <v>2032</v>
      </c>
      <c r="D7" s="517" t="s">
        <v>2033</v>
      </c>
      <c r="E7" s="518"/>
      <c r="F7" s="45" t="s">
        <v>2034</v>
      </c>
      <c r="G7" s="45" t="s">
        <v>78</v>
      </c>
      <c r="H7" s="45" t="s">
        <v>2035</v>
      </c>
      <c r="I7" s="45" t="s">
        <v>2036</v>
      </c>
    </row>
    <row r="8" spans="1:9" ht="155.25" customHeight="1">
      <c r="A8" s="31" t="s">
        <v>79</v>
      </c>
      <c r="B8" s="43"/>
      <c r="C8" s="45" t="s">
        <v>2037</v>
      </c>
      <c r="D8" s="517" t="s">
        <v>2038</v>
      </c>
      <c r="E8" s="518"/>
      <c r="F8" s="45" t="s">
        <v>2039</v>
      </c>
      <c r="G8" s="45" t="s">
        <v>80</v>
      </c>
      <c r="H8" s="45" t="s">
        <v>2040</v>
      </c>
      <c r="I8" s="45" t="s">
        <v>2041</v>
      </c>
    </row>
    <row r="9" spans="1:9" ht="150.75" customHeight="1">
      <c r="A9" s="31" t="s">
        <v>81</v>
      </c>
      <c r="B9" s="43"/>
      <c r="C9" s="45" t="s">
        <v>82</v>
      </c>
      <c r="D9" s="517" t="s">
        <v>2042</v>
      </c>
      <c r="E9" s="518"/>
      <c r="F9" s="45" t="s">
        <v>2043</v>
      </c>
      <c r="G9" s="45" t="s">
        <v>83</v>
      </c>
      <c r="H9" s="45" t="s">
        <v>2044</v>
      </c>
      <c r="I9" s="45" t="s">
        <v>2045</v>
      </c>
    </row>
    <row r="10" spans="1:9" ht="78" customHeight="1">
      <c r="A10" s="511" t="s">
        <v>2084</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2072</v>
      </c>
      <c r="B17" s="521"/>
      <c r="C17" s="39" t="s">
        <v>64</v>
      </c>
      <c r="D17" s="40" t="s">
        <v>2083</v>
      </c>
      <c r="E17" s="40" t="s">
        <v>2074</v>
      </c>
      <c r="F17" s="40" t="s">
        <v>2073</v>
      </c>
      <c r="G17" s="34"/>
      <c r="H17" s="34"/>
      <c r="I17" s="34"/>
    </row>
    <row r="18" spans="1:9" ht="115.5" customHeight="1">
      <c r="A18" s="522" t="s">
        <v>2075</v>
      </c>
      <c r="B18" s="521"/>
      <c r="C18" s="41" t="s">
        <v>2032</v>
      </c>
      <c r="D18" s="41" t="s">
        <v>2035</v>
      </c>
      <c r="E18" s="41" t="s">
        <v>2078</v>
      </c>
      <c r="F18" s="41" t="s">
        <v>2079</v>
      </c>
      <c r="G18" s="34"/>
      <c r="H18" s="34"/>
      <c r="I18" s="34"/>
    </row>
    <row r="19" spans="1:9" ht="93" customHeight="1">
      <c r="A19" s="522" t="s">
        <v>2076</v>
      </c>
      <c r="B19" s="521"/>
      <c r="C19" s="41" t="s">
        <v>2037</v>
      </c>
      <c r="D19" s="41" t="s">
        <v>2040</v>
      </c>
      <c r="E19" s="41" t="s">
        <v>2080</v>
      </c>
      <c r="F19" s="42" t="s">
        <v>2082</v>
      </c>
      <c r="G19" s="27"/>
      <c r="H19" s="27"/>
      <c r="I19" s="27"/>
    </row>
    <row r="20" spans="1:9" ht="95.25" customHeight="1">
      <c r="A20" s="522" t="s">
        <v>2077</v>
      </c>
      <c r="B20" s="521"/>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9" t="s">
        <v>2084</v>
      </c>
      <c r="B22" s="519"/>
      <c r="C22" s="519"/>
      <c r="D22" s="519"/>
      <c r="E22" s="519"/>
      <c r="F22" s="519"/>
      <c r="G22" s="519"/>
      <c r="H22" s="519"/>
      <c r="I22" s="519"/>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1957</v>
      </c>
      <c r="B1" s="139"/>
      <c r="C1" s="139"/>
      <c r="D1" s="139"/>
      <c r="E1" s="139"/>
      <c r="O1" s="145"/>
    </row>
    <row r="2" spans="1: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2.2"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101</v>
      </c>
      <c r="C1" s="1" t="s">
        <v>102</v>
      </c>
      <c r="F1" s="1" t="s">
        <v>103</v>
      </c>
    </row>
    <row r="2" spans="1:11" ht="18.600000000000001" thickBot="1">
      <c r="A2" s="140" t="s">
        <v>104</v>
      </c>
      <c r="C2" s="2" t="s">
        <v>105</v>
      </c>
      <c r="D2" s="3" t="s">
        <v>106</v>
      </c>
      <c r="F2" s="4" t="s">
        <v>107</v>
      </c>
      <c r="G2" s="5">
        <v>0.7</v>
      </c>
      <c r="H2" s="5">
        <v>0.55000000000000004</v>
      </c>
      <c r="I2" s="6">
        <v>0.45</v>
      </c>
      <c r="J2" s="2" t="s">
        <v>108</v>
      </c>
      <c r="K2" s="3" t="s">
        <v>109</v>
      </c>
    </row>
    <row r="3" spans="1:11" ht="18">
      <c r="A3" s="141" t="s">
        <v>110</v>
      </c>
      <c r="C3" s="7" t="s">
        <v>110</v>
      </c>
      <c r="D3" s="142" t="s">
        <v>111</v>
      </c>
      <c r="F3" s="7" t="s">
        <v>112</v>
      </c>
      <c r="G3" s="8">
        <v>11.4</v>
      </c>
      <c r="H3" s="8">
        <v>11.1</v>
      </c>
      <c r="I3" s="9">
        <v>10.9</v>
      </c>
      <c r="J3" s="7" t="s">
        <v>113</v>
      </c>
      <c r="K3" s="10">
        <v>0.7</v>
      </c>
    </row>
    <row r="4" spans="1:11" ht="18">
      <c r="A4" s="143" t="s">
        <v>114</v>
      </c>
      <c r="C4" s="11" t="s">
        <v>110</v>
      </c>
      <c r="D4" s="12" t="s">
        <v>115</v>
      </c>
      <c r="F4" s="11" t="s">
        <v>116</v>
      </c>
      <c r="G4" s="13">
        <v>11.4</v>
      </c>
      <c r="H4" s="13">
        <v>11.1</v>
      </c>
      <c r="I4" s="14">
        <v>10.9</v>
      </c>
      <c r="J4" s="11" t="s">
        <v>117</v>
      </c>
      <c r="K4" s="15">
        <v>0.7</v>
      </c>
    </row>
    <row r="5" spans="1:11" ht="18">
      <c r="A5" s="143" t="s">
        <v>118</v>
      </c>
      <c r="C5" s="11" t="s">
        <v>110</v>
      </c>
      <c r="D5" s="12" t="s">
        <v>119</v>
      </c>
      <c r="F5" s="11" t="s">
        <v>120</v>
      </c>
      <c r="G5" s="13">
        <v>11.4</v>
      </c>
      <c r="H5" s="13">
        <v>11.1</v>
      </c>
      <c r="I5" s="14">
        <v>10.9</v>
      </c>
      <c r="J5" s="11" t="s">
        <v>121</v>
      </c>
      <c r="K5" s="15">
        <v>0.7</v>
      </c>
    </row>
    <row r="6" spans="1:11" ht="18">
      <c r="A6" s="143" t="s">
        <v>122</v>
      </c>
      <c r="C6" s="11" t="s">
        <v>110</v>
      </c>
      <c r="D6" s="12" t="s">
        <v>123</v>
      </c>
      <c r="F6" s="11" t="s">
        <v>124</v>
      </c>
      <c r="G6" s="13">
        <v>11.4</v>
      </c>
      <c r="H6" s="13">
        <v>11.1</v>
      </c>
      <c r="I6" s="14">
        <v>10.9</v>
      </c>
      <c r="J6" s="11" t="s">
        <v>125</v>
      </c>
      <c r="K6" s="15">
        <v>0.7</v>
      </c>
    </row>
    <row r="7" spans="1:11" ht="18">
      <c r="A7" s="143" t="s">
        <v>126</v>
      </c>
      <c r="C7" s="11" t="s">
        <v>110</v>
      </c>
      <c r="D7" s="12" t="s">
        <v>127</v>
      </c>
      <c r="F7" s="11" t="s">
        <v>128</v>
      </c>
      <c r="G7" s="13">
        <v>11.4</v>
      </c>
      <c r="H7" s="13">
        <v>11.1</v>
      </c>
      <c r="I7" s="14">
        <v>10.9</v>
      </c>
      <c r="J7" s="11" t="s">
        <v>129</v>
      </c>
      <c r="K7" s="15">
        <v>0.45</v>
      </c>
    </row>
    <row r="8" spans="1:11" ht="18">
      <c r="A8" s="143" t="s">
        <v>130</v>
      </c>
      <c r="C8" s="11" t="s">
        <v>110</v>
      </c>
      <c r="D8" s="12" t="s">
        <v>131</v>
      </c>
      <c r="F8" s="11" t="s">
        <v>132</v>
      </c>
      <c r="G8" s="13">
        <v>11.4</v>
      </c>
      <c r="H8" s="13">
        <v>11.1</v>
      </c>
      <c r="I8" s="14">
        <v>10.9</v>
      </c>
      <c r="J8" s="11" t="s">
        <v>133</v>
      </c>
      <c r="K8" s="15">
        <v>0.45</v>
      </c>
    </row>
    <row r="9" spans="1:11" ht="18">
      <c r="A9" s="143" t="s">
        <v>134</v>
      </c>
      <c r="C9" s="11" t="s">
        <v>110</v>
      </c>
      <c r="D9" s="12" t="s">
        <v>135</v>
      </c>
      <c r="F9" s="11" t="s">
        <v>136</v>
      </c>
      <c r="G9" s="13">
        <v>11.4</v>
      </c>
      <c r="H9" s="13">
        <v>11.1</v>
      </c>
      <c r="I9" s="14">
        <v>10.9</v>
      </c>
      <c r="J9" s="11" t="s">
        <v>137</v>
      </c>
      <c r="K9" s="15">
        <v>0.55000000000000004</v>
      </c>
    </row>
    <row r="10" spans="1:11" ht="18">
      <c r="A10" s="143" t="s">
        <v>138</v>
      </c>
      <c r="C10" s="11" t="s">
        <v>110</v>
      </c>
      <c r="D10" s="12" t="s">
        <v>139</v>
      </c>
      <c r="F10" s="11" t="s">
        <v>140</v>
      </c>
      <c r="G10" s="13">
        <v>11.4</v>
      </c>
      <c r="H10" s="13">
        <v>11.1</v>
      </c>
      <c r="I10" s="14">
        <v>10.9</v>
      </c>
      <c r="J10" s="11" t="s">
        <v>141</v>
      </c>
      <c r="K10" s="15">
        <v>0.45</v>
      </c>
    </row>
    <row r="11" spans="1:11" ht="18">
      <c r="A11" s="143" t="s">
        <v>142</v>
      </c>
      <c r="C11" s="11" t="s">
        <v>110</v>
      </c>
      <c r="D11" s="12" t="s">
        <v>143</v>
      </c>
      <c r="F11" s="11" t="s">
        <v>144</v>
      </c>
      <c r="G11" s="13">
        <v>11.4</v>
      </c>
      <c r="H11" s="13">
        <v>11.1</v>
      </c>
      <c r="I11" s="14">
        <v>10.9</v>
      </c>
      <c r="J11" s="11" t="s">
        <v>145</v>
      </c>
      <c r="K11" s="15">
        <v>0.45</v>
      </c>
    </row>
    <row r="12" spans="1:11" ht="18">
      <c r="A12" s="143" t="s">
        <v>146</v>
      </c>
      <c r="C12" s="11" t="s">
        <v>110</v>
      </c>
      <c r="D12" s="12" t="s">
        <v>147</v>
      </c>
      <c r="F12" s="11" t="s">
        <v>148</v>
      </c>
      <c r="G12" s="13">
        <v>11.4</v>
      </c>
      <c r="H12" s="13">
        <v>11.1</v>
      </c>
      <c r="I12" s="14">
        <v>10.9</v>
      </c>
      <c r="J12" s="11" t="s">
        <v>149</v>
      </c>
      <c r="K12" s="15">
        <v>0.55000000000000004</v>
      </c>
    </row>
    <row r="13" spans="1:11" ht="18">
      <c r="A13" s="143" t="s">
        <v>150</v>
      </c>
      <c r="C13" s="11" t="s">
        <v>110</v>
      </c>
      <c r="D13" s="12" t="s">
        <v>151</v>
      </c>
      <c r="F13" s="11" t="s">
        <v>152</v>
      </c>
      <c r="G13" s="13">
        <v>11.4</v>
      </c>
      <c r="H13" s="13">
        <v>11.1</v>
      </c>
      <c r="I13" s="14">
        <v>10.9</v>
      </c>
      <c r="J13" s="11" t="s">
        <v>153</v>
      </c>
      <c r="K13" s="15">
        <v>0.55000000000000004</v>
      </c>
    </row>
    <row r="14" spans="1:11" ht="18">
      <c r="A14" s="143" t="s">
        <v>154</v>
      </c>
      <c r="C14" s="11" t="s">
        <v>110</v>
      </c>
      <c r="D14" s="12" t="s">
        <v>155</v>
      </c>
      <c r="F14" s="11" t="s">
        <v>156</v>
      </c>
      <c r="G14" s="13">
        <v>11.4</v>
      </c>
      <c r="H14" s="13">
        <v>11.1</v>
      </c>
      <c r="I14" s="14">
        <v>10.9</v>
      </c>
      <c r="J14" s="11" t="s">
        <v>157</v>
      </c>
      <c r="K14" s="15">
        <v>0.55000000000000004</v>
      </c>
    </row>
    <row r="15" spans="1:11" ht="18">
      <c r="A15" s="143" t="s">
        <v>7</v>
      </c>
      <c r="C15" s="11" t="s">
        <v>110</v>
      </c>
      <c r="D15" s="12" t="s">
        <v>158</v>
      </c>
      <c r="F15" s="11" t="s">
        <v>159</v>
      </c>
      <c r="G15" s="13">
        <v>11.4</v>
      </c>
      <c r="H15" s="13">
        <v>11.1</v>
      </c>
      <c r="I15" s="14">
        <v>10.9</v>
      </c>
      <c r="J15" s="11" t="s">
        <v>160</v>
      </c>
      <c r="K15" s="15">
        <v>0.45</v>
      </c>
    </row>
    <row r="16" spans="1:11" ht="18">
      <c r="A16" s="143" t="s">
        <v>161</v>
      </c>
      <c r="C16" s="11" t="s">
        <v>110</v>
      </c>
      <c r="D16" s="12" t="s">
        <v>162</v>
      </c>
      <c r="F16" s="11" t="s">
        <v>163</v>
      </c>
      <c r="G16" s="13">
        <v>11.4</v>
      </c>
      <c r="H16" s="13">
        <v>11.1</v>
      </c>
      <c r="I16" s="14">
        <v>10.9</v>
      </c>
      <c r="J16" s="11" t="s">
        <v>164</v>
      </c>
      <c r="K16" s="15">
        <v>0.45</v>
      </c>
    </row>
    <row r="17" spans="1:11" ht="18">
      <c r="A17" s="143" t="s">
        <v>165</v>
      </c>
      <c r="C17" s="11" t="s">
        <v>110</v>
      </c>
      <c r="D17" s="12" t="s">
        <v>166</v>
      </c>
      <c r="F17" s="11" t="s">
        <v>167</v>
      </c>
      <c r="G17" s="13">
        <v>11.4</v>
      </c>
      <c r="H17" s="13">
        <v>11.1</v>
      </c>
      <c r="I17" s="14">
        <v>10.9</v>
      </c>
      <c r="J17" s="11" t="s">
        <v>168</v>
      </c>
      <c r="K17" s="15">
        <v>0.45</v>
      </c>
    </row>
    <row r="18" spans="1:11" ht="18">
      <c r="A18" s="143" t="s">
        <v>169</v>
      </c>
      <c r="C18" s="11" t="s">
        <v>110</v>
      </c>
      <c r="D18" s="12" t="s">
        <v>170</v>
      </c>
      <c r="F18" s="11" t="s">
        <v>171</v>
      </c>
      <c r="G18" s="13">
        <v>11.4</v>
      </c>
      <c r="H18" s="13">
        <v>11.1</v>
      </c>
      <c r="I18" s="14">
        <v>10.9</v>
      </c>
      <c r="J18" s="11" t="s">
        <v>172</v>
      </c>
      <c r="K18" s="15">
        <v>0.55000000000000004</v>
      </c>
    </row>
    <row r="19" spans="1:11" ht="18">
      <c r="A19" s="143" t="s">
        <v>173</v>
      </c>
      <c r="C19" s="11" t="s">
        <v>110</v>
      </c>
      <c r="D19" s="12" t="s">
        <v>174</v>
      </c>
      <c r="F19" s="11" t="s">
        <v>175</v>
      </c>
      <c r="G19" s="13">
        <v>11.4</v>
      </c>
      <c r="H19" s="13">
        <v>11.1</v>
      </c>
      <c r="I19" s="14">
        <v>10.9</v>
      </c>
      <c r="J19" s="11" t="s">
        <v>176</v>
      </c>
      <c r="K19" s="15">
        <v>0.45</v>
      </c>
    </row>
    <row r="20" spans="1:11" ht="18">
      <c r="A20" s="143" t="s">
        <v>177</v>
      </c>
      <c r="C20" s="11" t="s">
        <v>110</v>
      </c>
      <c r="D20" s="12" t="s">
        <v>178</v>
      </c>
      <c r="F20" s="11" t="s">
        <v>179</v>
      </c>
      <c r="G20" s="13">
        <v>11.4</v>
      </c>
      <c r="H20" s="13">
        <v>11.1</v>
      </c>
      <c r="I20" s="14">
        <v>10.9</v>
      </c>
      <c r="J20" s="11" t="s">
        <v>180</v>
      </c>
      <c r="K20" s="15">
        <v>0.45</v>
      </c>
    </row>
    <row r="21" spans="1:11" ht="18">
      <c r="A21" s="143" t="s">
        <v>181</v>
      </c>
      <c r="C21" s="11" t="s">
        <v>110</v>
      </c>
      <c r="D21" s="12" t="s">
        <v>182</v>
      </c>
      <c r="F21" s="11" t="s">
        <v>183</v>
      </c>
      <c r="G21" s="13">
        <v>11.4</v>
      </c>
      <c r="H21" s="13">
        <v>11.1</v>
      </c>
      <c r="I21" s="14">
        <v>10.9</v>
      </c>
      <c r="J21" s="11" t="s">
        <v>184</v>
      </c>
      <c r="K21" s="15">
        <v>0.45</v>
      </c>
    </row>
    <row r="22" spans="1:11" ht="18">
      <c r="A22" s="143" t="s">
        <v>185</v>
      </c>
      <c r="C22" s="11" t="s">
        <v>110</v>
      </c>
      <c r="D22" s="12" t="s">
        <v>186</v>
      </c>
      <c r="F22" s="11" t="s">
        <v>187</v>
      </c>
      <c r="G22" s="13">
        <v>11.4</v>
      </c>
      <c r="H22" s="13">
        <v>11.1</v>
      </c>
      <c r="I22" s="14">
        <v>10.9</v>
      </c>
      <c r="J22" s="11" t="s">
        <v>188</v>
      </c>
      <c r="K22" s="15">
        <v>0.45</v>
      </c>
    </row>
    <row r="23" spans="1:11" ht="18">
      <c r="A23" s="143" t="s">
        <v>189</v>
      </c>
      <c r="C23" s="11" t="s">
        <v>110</v>
      </c>
      <c r="D23" s="12" t="s">
        <v>190</v>
      </c>
      <c r="F23" s="11" t="s">
        <v>191</v>
      </c>
      <c r="G23" s="13">
        <v>11.4</v>
      </c>
      <c r="H23" s="13">
        <v>11.1</v>
      </c>
      <c r="I23" s="14">
        <v>10.9</v>
      </c>
      <c r="J23" s="11" t="s">
        <v>192</v>
      </c>
      <c r="K23" s="15">
        <v>0.45</v>
      </c>
    </row>
    <row r="24" spans="1:11" ht="18.600000000000001" thickBot="1">
      <c r="A24" s="143" t="s">
        <v>193</v>
      </c>
      <c r="C24" s="11" t="s">
        <v>110</v>
      </c>
      <c r="D24" s="12" t="s">
        <v>194</v>
      </c>
      <c r="F24" s="11" t="s">
        <v>195</v>
      </c>
      <c r="G24" s="13">
        <v>11.4</v>
      </c>
      <c r="H24" s="13">
        <v>11.1</v>
      </c>
      <c r="I24" s="14">
        <v>10.9</v>
      </c>
      <c r="J24" s="11" t="s">
        <v>196</v>
      </c>
      <c r="K24" s="15">
        <v>0.45</v>
      </c>
    </row>
    <row r="25" spans="1:11" ht="18">
      <c r="A25" s="143" t="s">
        <v>197</v>
      </c>
      <c r="C25" s="11" t="s">
        <v>110</v>
      </c>
      <c r="D25" s="12" t="s">
        <v>198</v>
      </c>
      <c r="F25" s="11" t="s">
        <v>199</v>
      </c>
      <c r="G25" s="13">
        <v>11.4</v>
      </c>
      <c r="H25" s="13">
        <v>11.1</v>
      </c>
      <c r="I25" s="14">
        <v>10.9</v>
      </c>
      <c r="J25" s="7" t="s">
        <v>200</v>
      </c>
      <c r="K25" s="10">
        <v>0.7</v>
      </c>
    </row>
    <row r="26" spans="1:11" ht="18.600000000000001"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3.8"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3.8"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3.8" thickBot="1">
      <c r="C1749" s="18" t="s">
        <v>271</v>
      </c>
      <c r="D1749" s="19"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36234櫻井知世</cp:lastModifiedBy>
  <cp:lastPrinted>2024-03-04T10:50:06Z</cp:lastPrinted>
  <dcterms:created xsi:type="dcterms:W3CDTF">2015-06-05T18:19:34Z</dcterms:created>
  <dcterms:modified xsi:type="dcterms:W3CDTF">2024-03-26T06:49:06Z</dcterms:modified>
</cp:coreProperties>
</file>