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tabRatio="862" activeTab="0"/>
  </bookViews>
  <sheets>
    <sheet name="請求書" sheetId="1" r:id="rId1"/>
    <sheet name="明細書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選挙用明細書" sheetId="27" r:id="rId27"/>
    <sheet name="サービスコード" sheetId="28" state="hidden" r:id="rId28"/>
    <sheet name="級地区分" sheetId="29" state="hidden" r:id="rId29"/>
  </sheets>
  <definedNames>
    <definedName name="_xlfn.IFERROR" hidden="1">#NAME?</definedName>
    <definedName name="_xlnm.Print_Area" localSheetId="10">'10'!$A$1:$AH$38</definedName>
    <definedName name="_xlnm.Print_Area" localSheetId="11">'11'!$A$1:$AH$38</definedName>
    <definedName name="_xlnm.Print_Area" localSheetId="12">'12'!$A$1:$AH$38</definedName>
    <definedName name="_xlnm.Print_Area" localSheetId="13">'13'!$A$1:$AH$38</definedName>
    <definedName name="_xlnm.Print_Area" localSheetId="14">'14'!$A$1:$AH$38</definedName>
    <definedName name="_xlnm.Print_Area" localSheetId="15">'15'!$A$1:$AH$38</definedName>
    <definedName name="_xlnm.Print_Area" localSheetId="16">'16'!$A$1:$AH$38</definedName>
    <definedName name="_xlnm.Print_Area" localSheetId="17">'17'!$A$1:$AH$38</definedName>
    <definedName name="_xlnm.Print_Area" localSheetId="18">'18'!$A$1:$AH$38</definedName>
    <definedName name="_xlnm.Print_Area" localSheetId="19">'19'!$A$1:$AH$38</definedName>
    <definedName name="_xlnm.Print_Area" localSheetId="2">'2'!$A$1:$AH$38</definedName>
    <definedName name="_xlnm.Print_Area" localSheetId="20">'20'!$A$1:$AH$38</definedName>
    <definedName name="_xlnm.Print_Area" localSheetId="21">'21'!$A$1:$AH$38</definedName>
    <definedName name="_xlnm.Print_Area" localSheetId="22">'22'!$A$1:$AH$38</definedName>
    <definedName name="_xlnm.Print_Area" localSheetId="23">'23'!$A$1:$AH$38</definedName>
    <definedName name="_xlnm.Print_Area" localSheetId="24">'24'!$A$1:$AH$38</definedName>
    <definedName name="_xlnm.Print_Area" localSheetId="25">'25'!$A$1:$AH$38</definedName>
    <definedName name="_xlnm.Print_Area" localSheetId="3">'3'!$A$1:$AH$38</definedName>
    <definedName name="_xlnm.Print_Area" localSheetId="4">'4'!$A$1:$AH$38</definedName>
    <definedName name="_xlnm.Print_Area" localSheetId="5">'5'!$A$1:$AH$38</definedName>
    <definedName name="_xlnm.Print_Area" localSheetId="6">'6'!$A$1:$AH$38</definedName>
    <definedName name="_xlnm.Print_Area" localSheetId="7">'7'!$A$1:$AH$38</definedName>
    <definedName name="_xlnm.Print_Area" localSheetId="8">'8'!$A$1:$AH$38</definedName>
    <definedName name="_xlnm.Print_Area" localSheetId="9">'9'!$A$1:$AH$38</definedName>
    <definedName name="_xlnm.Print_Area" localSheetId="26">'選挙用明細書'!$A$1:$AH$39</definedName>
    <definedName name="_xlnm.Print_Area" localSheetId="1">'明細書1'!$A$1:$AH$38</definedName>
  </definedNames>
  <calcPr fullCalcOnLoad="1"/>
</workbook>
</file>

<file path=xl/comments1.xml><?xml version="1.0" encoding="utf-8"?>
<comments xmlns="http://schemas.openxmlformats.org/spreadsheetml/2006/main">
  <authors>
    <author>上尾市役所</author>
  </authors>
  <commentList>
    <comment ref="AZ2" authorId="0">
      <text>
        <r>
          <rPr>
            <sz val="14"/>
            <rFont val="ＭＳ Ｐゴシック"/>
            <family val="3"/>
          </rPr>
          <t>・</t>
        </r>
        <r>
          <rPr>
            <b/>
            <sz val="14"/>
            <rFont val="ＭＳ Ｐゴシック"/>
            <family val="3"/>
          </rPr>
          <t>片面印刷</t>
        </r>
        <r>
          <rPr>
            <sz val="14"/>
            <rFont val="ＭＳ Ｐゴシック"/>
            <family val="3"/>
          </rPr>
          <t>で作成してください。
・</t>
        </r>
        <r>
          <rPr>
            <b/>
            <sz val="14"/>
            <rFont val="ＭＳ Ｐゴシック"/>
            <family val="3"/>
          </rPr>
          <t>明細書</t>
        </r>
        <r>
          <rPr>
            <sz val="14"/>
            <rFont val="ＭＳ Ｐゴシック"/>
            <family val="3"/>
          </rPr>
          <t>と</t>
        </r>
        <r>
          <rPr>
            <b/>
            <sz val="14"/>
            <rFont val="ＭＳ Ｐゴシック"/>
            <family val="3"/>
          </rPr>
          <t>実績記録票の写し</t>
        </r>
        <r>
          <rPr>
            <sz val="14"/>
            <rFont val="ＭＳ Ｐゴシック"/>
            <family val="3"/>
          </rPr>
          <t>を
　受給者証番号順に添付してください。</t>
        </r>
      </text>
    </comment>
  </commentList>
</comments>
</file>

<file path=xl/comments2.xml><?xml version="1.0" encoding="utf-8"?>
<comments xmlns="http://schemas.openxmlformats.org/spreadsheetml/2006/main">
  <authors>
    <author>24601髙橋子晴</author>
  </authors>
  <commentList>
    <comment ref="V11" authorId="0">
      <text>
        <r>
          <rPr>
            <b/>
            <sz val="11"/>
            <rFont val="MS P ゴシック"/>
            <family val="3"/>
          </rPr>
          <t>事業所所在地が該当する区分を選択してください。
（例）
・上尾市→六級地
・さいたま市→三級地</t>
        </r>
      </text>
    </comment>
    <comment ref="AG8" authorId="0">
      <text>
        <r>
          <rPr>
            <b/>
            <sz val="11"/>
            <rFont val="MS P ゴシック"/>
            <family val="3"/>
          </rPr>
          <t>請求書から反映されます。</t>
        </r>
      </text>
    </comment>
    <comment ref="AF6" authorId="0">
      <text>
        <r>
          <rPr>
            <b/>
            <sz val="11"/>
            <rFont val="MS P ゴシック"/>
            <family val="3"/>
          </rPr>
          <t>請求書から反映されます。</t>
        </r>
      </text>
    </comment>
  </commentList>
</comments>
</file>

<file path=xl/comments3.xml><?xml version="1.0" encoding="utf-8"?>
<comments xmlns="http://schemas.openxmlformats.org/spreadsheetml/2006/main">
  <authors>
    <author>24601髙橋子晴</author>
  </authors>
  <commentList>
    <comment ref="V11" authorId="0">
      <text>
        <r>
          <rPr>
            <b/>
            <sz val="11"/>
            <rFont val="MS P ゴシック"/>
            <family val="3"/>
          </rPr>
          <t>明細書1から反映されます。</t>
        </r>
      </text>
    </comment>
  </commentList>
</comments>
</file>

<file path=xl/sharedStrings.xml><?xml version="1.0" encoding="utf-8"?>
<sst xmlns="http://schemas.openxmlformats.org/spreadsheetml/2006/main" count="1461" uniqueCount="370">
  <si>
    <t>円</t>
  </si>
  <si>
    <t>円</t>
  </si>
  <si>
    <t>枚中</t>
  </si>
  <si>
    <t>枚目</t>
  </si>
  <si>
    <t>当月算定額</t>
  </si>
  <si>
    <t>摘　要</t>
  </si>
  <si>
    <t>地域区分</t>
  </si>
  <si>
    <t>十億</t>
  </si>
  <si>
    <t>電話番号</t>
  </si>
  <si>
    <t>名　称</t>
  </si>
  <si>
    <t>職・氏名</t>
  </si>
  <si>
    <t>千</t>
  </si>
  <si>
    <t>年</t>
  </si>
  <si>
    <t>月分</t>
  </si>
  <si>
    <t>明細書件数</t>
  </si>
  <si>
    <t>金　　　　　額</t>
  </si>
  <si>
    <t>合　　　　　計</t>
  </si>
  <si>
    <t>事業者番号</t>
  </si>
  <si>
    <t>請求事業者</t>
  </si>
  <si>
    <t>請求金額</t>
  </si>
  <si>
    <t>殿</t>
  </si>
  <si>
    <t>百万</t>
  </si>
  <si>
    <t>上　尾　市　長</t>
  </si>
  <si>
    <t>単位数</t>
  </si>
  <si>
    <t>受給者証番号</t>
  </si>
  <si>
    <t>支給決定に係る
障害児氏名</t>
  </si>
  <si>
    <t>　</t>
  </si>
  <si>
    <t>請求時の書類の順序</t>
  </si>
  <si>
    <t>請求書</t>
  </si>
  <si>
    <t>その他</t>
  </si>
  <si>
    <t>事業者及び
その事業所の名称</t>
  </si>
  <si>
    <t>費 用 の 額 計 算 欄</t>
  </si>
  <si>
    <t>①</t>
  </si>
  <si>
    <t>③</t>
  </si>
  <si>
    <t>（</t>
  </si>
  <si>
    <t>月</t>
  </si>
  <si>
    <t>日</t>
  </si>
  <si>
    <t>上尾市特定地域生活支援事業委託料等 請求書</t>
  </si>
  <si>
    <t>上尾市特定地域生活支援事業委託料等 明細書</t>
  </si>
  <si>
    <t xml:space="preserve">  畠　山　　稔</t>
  </si>
  <si>
    <t>六級地</t>
  </si>
  <si>
    <t>算定回数</t>
  </si>
  <si>
    <t>令和</t>
  </si>
  <si>
    <t>②</t>
  </si>
  <si>
    <t>事業者番号</t>
  </si>
  <si>
    <t>通常利用分　費用の額計算欄</t>
  </si>
  <si>
    <t>支給決定障害者
氏　　　名</t>
  </si>
  <si>
    <t>④</t>
  </si>
  <si>
    <t>⑤</t>
  </si>
  <si>
    <t>明細書・実績記録票をサービス利用者ごとに組合せ　（受給者証番号昇順）</t>
  </si>
  <si>
    <t>当月補助金請求額　　② － ③</t>
  </si>
  <si>
    <r>
      <t>住　所</t>
    </r>
    <r>
      <rPr>
        <sz val="9"/>
        <rFont val="ＭＳ ゴシック"/>
        <family val="3"/>
      </rPr>
      <t xml:space="preserve"> 　（所在地）</t>
    </r>
  </si>
  <si>
    <t>移動支援事業</t>
  </si>
  <si>
    <t>略称</t>
  </si>
  <si>
    <t>コード</t>
  </si>
  <si>
    <t>外出基本開始 日中0.5</t>
  </si>
  <si>
    <t>外出基本開始 夜間早朝0.5</t>
  </si>
  <si>
    <t>外出基本開始 深夜0.5</t>
  </si>
  <si>
    <t>外出基本開始 日0.5夜早0.5</t>
  </si>
  <si>
    <t>外出基本開始 夜早0.5日0.5</t>
  </si>
  <si>
    <t>外出基本開始 夜早0.5深0.5</t>
  </si>
  <si>
    <t>外出基本開始 深0.5夜早0.5</t>
  </si>
  <si>
    <t>外出基本開始 夜早0.5日1.0</t>
  </si>
  <si>
    <t>外出基本開始 日0.5夜早1.0</t>
  </si>
  <si>
    <t>外出基本開始 夜早0.5深1.0</t>
  </si>
  <si>
    <t>外出基本開始二人目 日0.5</t>
  </si>
  <si>
    <t>外出基本開始二人目 夜早0.5</t>
  </si>
  <si>
    <t>外出基本開始二人目 深0.5</t>
  </si>
  <si>
    <t>外出基本開始二人目 日0.5夜早0.5</t>
  </si>
  <si>
    <t>外出基本開始二人目 夜早0.5日0.5</t>
  </si>
  <si>
    <t>外出基本開始二人目 夜早0.5深0.5</t>
  </si>
  <si>
    <t>外出基本開始二人目 深0.5夜早0.5</t>
  </si>
  <si>
    <t>外出基本開始二人目 夜早0.5日1.0</t>
  </si>
  <si>
    <t>外出基本開始二人目 日0.5夜早1.0</t>
  </si>
  <si>
    <t>外出基本開始二人目 夜早0.5深1.0</t>
  </si>
  <si>
    <t>外出基本介護開始 日0.5</t>
  </si>
  <si>
    <t>外出基本介護開始 夜早0.5</t>
  </si>
  <si>
    <t>外出基本介護開始 深0.5</t>
  </si>
  <si>
    <t>外出基本介護開始 日1.0</t>
  </si>
  <si>
    <t>外出基本介護開始 夜早1.0</t>
  </si>
  <si>
    <t>外出基本介護開始 深1.0</t>
  </si>
  <si>
    <t>外出基本介護開始 日1.5</t>
  </si>
  <si>
    <t>外出基本介護開始 夜早1.5</t>
  </si>
  <si>
    <t>外出基本介護開始 深1.5</t>
  </si>
  <si>
    <t>外出基本介護開始 日0.5夜早0.5</t>
  </si>
  <si>
    <t>外出基本介護開始 夜早0.5日0.5</t>
  </si>
  <si>
    <t>外出基本介護開始 夜早0.5深0.5</t>
  </si>
  <si>
    <t>外出基本介護開始 深0.5夜早0.5</t>
  </si>
  <si>
    <t>外出基本介護開始 日1.0夜早0.5</t>
  </si>
  <si>
    <t>外出基本介護開始 夜早0.5日1.0</t>
  </si>
  <si>
    <t>外出基本介護開始 日0.5夜早1.0</t>
  </si>
  <si>
    <t>外出基本介護開始 夜早1.0日0.5</t>
  </si>
  <si>
    <t>外出基本介護開始 夜早1.0深0.5</t>
  </si>
  <si>
    <t>外出基本介護開始 深0.5夜早1.0</t>
  </si>
  <si>
    <t>外出基本介護開始 夜早0.5深1.0</t>
  </si>
  <si>
    <t>外出基本介護開始 深1.0夜早0.5</t>
  </si>
  <si>
    <t>外出基本介護開始二人目 日0.5</t>
  </si>
  <si>
    <t>外出基本介護開始二人目 夜早0.5</t>
  </si>
  <si>
    <t>外出基本介護開始二人目 深0.5</t>
  </si>
  <si>
    <t>外出基本介護開始二人目 日1.0</t>
  </si>
  <si>
    <t>外出基本介護開始二人目 夜早1.0</t>
  </si>
  <si>
    <t>外出基本介護開始二人目 深1.0</t>
  </si>
  <si>
    <t>外出基本介護開始二人目 日1.5</t>
  </si>
  <si>
    <t>外出基本介護開始二人目 夜早1.5</t>
  </si>
  <si>
    <t>外出基本介護開始二人目 深1.5</t>
  </si>
  <si>
    <t>外出基本介護開始二人目 日0.5夜早0.5</t>
  </si>
  <si>
    <t>外出基本介護開始二人目 夜早0.5日0.5</t>
  </si>
  <si>
    <t>外出基本介護開始二人目 夜早0.5深0.5</t>
  </si>
  <si>
    <t>外出基本介護開始二人目 深0.5夜早0.5</t>
  </si>
  <si>
    <t>外出基本介護開始二人目 日1.0夜早0.5</t>
  </si>
  <si>
    <t>外出基本介護開始二人目 夜早0.5日1.0</t>
  </si>
  <si>
    <t>外出基本介護開始二人目 日0.5夜早1.0</t>
  </si>
  <si>
    <t>外出基本介護開始二人目 夜早1.0日0.5</t>
  </si>
  <si>
    <t>外出基本介護開始二人目 夜早1.0深0.5</t>
  </si>
  <si>
    <t>外出基本介護開始二人目 深0.5夜早1.0</t>
  </si>
  <si>
    <t>外出基本介護開始二人目 夜早0.5深1.0</t>
  </si>
  <si>
    <t>外出基本介護開始二人目 深1.0夜早0.5</t>
  </si>
  <si>
    <t>サービスコード</t>
  </si>
  <si>
    <t>サービス名称の略称</t>
  </si>
  <si>
    <t>摘要</t>
  </si>
  <si>
    <t>外出基本日中 0.5</t>
  </si>
  <si>
    <t>外出基本日中 1.5</t>
  </si>
  <si>
    <t>外出基本日中 2.5</t>
  </si>
  <si>
    <t>外出基本日中 3.5</t>
  </si>
  <si>
    <t>外出基本日中 4.5</t>
  </si>
  <si>
    <t>外出基本日中 5.5</t>
  </si>
  <si>
    <t>外出基本日中 6.5</t>
  </si>
  <si>
    <t>外出基本日中 7.5</t>
  </si>
  <si>
    <t>外出基本日中 8.5</t>
  </si>
  <si>
    <t>外出基本日中 9.5</t>
  </si>
  <si>
    <t>外出基本日中 10.5</t>
  </si>
  <si>
    <t>外出基本夜間早朝 0.5</t>
  </si>
  <si>
    <t>外出基本夜間早朝 1.5</t>
  </si>
  <si>
    <t>外出基本夜間早朝 2.5</t>
  </si>
  <si>
    <t>外出基本夜間早朝 3.5</t>
  </si>
  <si>
    <t>外出基本夜間早朝 4.5</t>
  </si>
  <si>
    <t>外出基本夜間早朝 5.5</t>
  </si>
  <si>
    <t>外出基本夜間早朝 6.5</t>
  </si>
  <si>
    <t>外出基本深夜 0.5</t>
  </si>
  <si>
    <t>外出基本深夜 1.5</t>
  </si>
  <si>
    <t>外出基本深夜 2.5</t>
  </si>
  <si>
    <t>外出基本深夜 3.5</t>
  </si>
  <si>
    <t>外出基本深夜 4.5</t>
  </si>
  <si>
    <t>外出基本深夜 5.5</t>
  </si>
  <si>
    <t>外出基本深夜 6.5</t>
  </si>
  <si>
    <t>外出基本深夜 7.5</t>
  </si>
  <si>
    <t>外出基本深夜 8.5</t>
  </si>
  <si>
    <t>外出基本日中二人目 0.5</t>
  </si>
  <si>
    <t>外出基本日中二人目 1.5</t>
  </si>
  <si>
    <t>外出基本日中二人目 2.5</t>
  </si>
  <si>
    <t>外出基本日中二人目 3.5</t>
  </si>
  <si>
    <t>外出基本日中二人目 4.5</t>
  </si>
  <si>
    <t>外出基本日中二人目 5.5</t>
  </si>
  <si>
    <t>外出基本日中二人目 6.5</t>
  </si>
  <si>
    <t>外出基本日中二人目 7.5</t>
  </si>
  <si>
    <t>外出基本日中二人目 8.5</t>
  </si>
  <si>
    <t>外出基本日中二人目 9.5</t>
  </si>
  <si>
    <t>外出基本日中二人目 10.5</t>
  </si>
  <si>
    <t>外出基本夜間早朝二人目 0.5</t>
  </si>
  <si>
    <t>外出基本夜間早朝二人目 1.5</t>
  </si>
  <si>
    <t>外出基本夜間早朝二人目 2.5</t>
  </si>
  <si>
    <t>外出基本夜間早朝二人目 3.5</t>
  </si>
  <si>
    <t>外出基本夜間早朝二人目 4.5</t>
  </si>
  <si>
    <t>外出基本夜間早朝二人目 5.5</t>
  </si>
  <si>
    <t>外出基本夜間早朝二人目 6.5</t>
  </si>
  <si>
    <t>外出基本深夜二人目 0.5</t>
  </si>
  <si>
    <t>外出基本深夜二人目 1.5</t>
  </si>
  <si>
    <t>外出基本深夜二人目 2.5</t>
  </si>
  <si>
    <t>外出基本深夜二人目 3.5</t>
  </si>
  <si>
    <t>外出基本深夜二人目 4.5</t>
  </si>
  <si>
    <t>外出基本深夜二人目 5.5</t>
  </si>
  <si>
    <t>外出基本深夜二人目 6.5</t>
  </si>
  <si>
    <t>外出基本深夜二人目 7.5</t>
  </si>
  <si>
    <t>外出基本深夜二人目 8.5</t>
  </si>
  <si>
    <t>外出身体介護日中 0.5</t>
  </si>
  <si>
    <t>外出身体介護日中 1.5</t>
  </si>
  <si>
    <t>外出身体介護日中 2.5</t>
  </si>
  <si>
    <t>外出身体介護日中 3.5</t>
  </si>
  <si>
    <t>外出身体介護日中 4.5</t>
  </si>
  <si>
    <t>外出身体介護日中 5.5</t>
  </si>
  <si>
    <t>外出身体介護日中 6.5</t>
  </si>
  <si>
    <t>外出身体介護日中 7.5</t>
  </si>
  <si>
    <t>外出身体介護日中 8.5</t>
  </si>
  <si>
    <t>外出身体介護日中 9.5</t>
  </si>
  <si>
    <t>外出身体介護日中 10.5</t>
  </si>
  <si>
    <t>外出身体介護夜間早朝 0.5</t>
  </si>
  <si>
    <t>外出身体介護夜間早朝 1.5</t>
  </si>
  <si>
    <t>外出身体介護夜間早朝 2.5</t>
  </si>
  <si>
    <t>外出身体介護夜間早朝 3.5</t>
  </si>
  <si>
    <t>外出身体介護夜間早朝 4.5</t>
  </si>
  <si>
    <t>外出身体介護夜間早朝 5.5</t>
  </si>
  <si>
    <t>外出身体介護夜間早朝 6.5</t>
  </si>
  <si>
    <t>外出身体介護深夜 0.5</t>
  </si>
  <si>
    <t>外出身体介護深夜 1.5</t>
  </si>
  <si>
    <t>外出身体介護深夜 2.5</t>
  </si>
  <si>
    <t>外出身体介護深夜 3.5</t>
  </si>
  <si>
    <t>外出身体介護深夜 4.5</t>
  </si>
  <si>
    <t>外出身体介護深夜 5.5</t>
  </si>
  <si>
    <t>外出身体介護深夜 6.5</t>
  </si>
  <si>
    <t>外出身体介護深夜 7.5</t>
  </si>
  <si>
    <t>外出身体介護深夜 8.5</t>
  </si>
  <si>
    <t>外出身体介護日中二人目 0.5</t>
  </si>
  <si>
    <t>外出身体介護日中二人目 1.5</t>
  </si>
  <si>
    <t>外出身体介護日中二人目 2.5</t>
  </si>
  <si>
    <t>外出身体介護日中二人目 3.5</t>
  </si>
  <si>
    <t>外出身体介護日中二人目 4.5</t>
  </si>
  <si>
    <t>外出身体介護日中二人目 5.5</t>
  </si>
  <si>
    <t>外出身体介護日中二人目 6.5</t>
  </si>
  <si>
    <t>外出身体介護日中二人目 7.5</t>
  </si>
  <si>
    <t>外出身体介護日中二人目 8.5</t>
  </si>
  <si>
    <t>外出身体介護日中二人目 9.5</t>
  </si>
  <si>
    <t>外出身体介護日中二人目 10.5</t>
  </si>
  <si>
    <t>外出身体介護夜間早朝二人目 0.5</t>
  </si>
  <si>
    <t>外出身体介護夜間早朝二人目 1.5</t>
  </si>
  <si>
    <t>外出身体介護夜間早朝二人目 2.5</t>
  </si>
  <si>
    <t>外出身体介護夜間早朝二人目 3.5</t>
  </si>
  <si>
    <t>外出身体介護夜間早朝二人目 4.5</t>
  </si>
  <si>
    <t>外出身体介護夜間早朝二人目 5.5</t>
  </si>
  <si>
    <t>外出身体介護夜間早朝二人目 6.5</t>
  </si>
  <si>
    <t>外出身体介護深夜二人目 0.5</t>
  </si>
  <si>
    <t>外出身体介護深夜二人目 1.5</t>
  </si>
  <si>
    <t>外出身体介護深夜二人目 2.5</t>
  </si>
  <si>
    <t>外出身体介護深夜二人目 3.5</t>
  </si>
  <si>
    <t>外出身体介護深夜二人目 4.5</t>
  </si>
  <si>
    <t>外出身体介護深夜二人目 5.5</t>
  </si>
  <si>
    <t>外出身体介護深夜二人目 6.5</t>
  </si>
  <si>
    <t>外出身体介護深夜二人目 7.5</t>
  </si>
  <si>
    <t>外出身体介護深夜二人目 8.5</t>
  </si>
  <si>
    <t>地域生活支援事業明細書　１１２１９３上尾市</t>
  </si>
  <si>
    <t>％</t>
  </si>
  <si>
    <t>〒</t>
  </si>
  <si>
    <t>印</t>
  </si>
  <si>
    <t>級地区分単価一覧表</t>
  </si>
  <si>
    <t>級地区分</t>
  </si>
  <si>
    <t>単価</t>
  </si>
  <si>
    <t>該当市町村</t>
  </si>
  <si>
    <t>一級地</t>
  </si>
  <si>
    <t>－</t>
  </si>
  <si>
    <t>二級地</t>
  </si>
  <si>
    <t>－</t>
  </si>
  <si>
    <t>三級地</t>
  </si>
  <si>
    <t>さいたま市、和光市</t>
  </si>
  <si>
    <t>四級地</t>
  </si>
  <si>
    <t>五級地</t>
  </si>
  <si>
    <t>朝霞市、志木市、新座市、ふじみ野市</t>
  </si>
  <si>
    <t>六級地</t>
  </si>
  <si>
    <t>川越市、川口市、行田市、所沢市、加須市、東松山市、春日部市、狭山市、羽生市、鴻巣市、上尾市、草加市、越谷市、蕨市、戸田市、入間市、桶川市、久喜市、北本市、八潮市、富士見市、三郷市、蓮田市、幸手市、鶴ヶ島市、吉川市、白岡市、伊奈町、三芳町、宮代町、杉戸町、松伏町</t>
  </si>
  <si>
    <t>七級地</t>
  </si>
  <si>
    <t>熊谷市、飯能市、深谷市、坂戸市、日高市、毛呂山町、越生町、滑川町、嵐山町、川島町、吉見町、鳩山町、ときがわ町、寄居町</t>
  </si>
  <si>
    <t>その他</t>
  </si>
  <si>
    <t>一級地から七級地まで以外の地域</t>
  </si>
  <si>
    <t>）</t>
  </si>
  <si>
    <t>身体介護</t>
  </si>
  <si>
    <t>利用者負担</t>
  </si>
  <si>
    <t>）×②</t>
  </si>
  <si>
    <t>（移動支援事業）</t>
  </si>
  <si>
    <t>当月利用者負担額の計算</t>
  </si>
  <si>
    <t>身体介護開始加算入力判定用</t>
  </si>
  <si>
    <t>単位数×算定回数</t>
  </si>
  <si>
    <t>　単位数×算定回数　合計</t>
  </si>
  <si>
    <t>当月費用の額</t>
  </si>
  <si>
    <t>(移動支援事業)</t>
  </si>
  <si>
    <t>※１円未満切り捨て</t>
  </si>
  <si>
    <t>※１円未満切り上げ</t>
  </si>
  <si>
    <t/>
  </si>
  <si>
    <t>移動支援サービスコード（級地区分問わず共通の単位数）</t>
  </si>
  <si>
    <t>№</t>
  </si>
  <si>
    <t>明細書件数集計用</t>
  </si>
  <si>
    <t>＜実績記録票の写しを添付＞</t>
  </si>
  <si>
    <t>外出基本日中 1.0</t>
  </si>
  <si>
    <t>外出基本夜間早朝 1.0</t>
  </si>
  <si>
    <t>外出基本深夜 1.0</t>
  </si>
  <si>
    <t>外出基本日中二人目 1.0</t>
  </si>
  <si>
    <t>外出基本夜間早朝二人目 1.0</t>
  </si>
  <si>
    <t>外出基本深夜二人目 1.0</t>
  </si>
  <si>
    <t>外出身体介護日中 1.0</t>
  </si>
  <si>
    <t>外出身体介護夜間早朝 1.0</t>
  </si>
  <si>
    <t>外出身体介護深夜 1.0</t>
  </si>
  <si>
    <t>外出身体介護日中二人目 1.0</t>
  </si>
  <si>
    <t>外出身体介護夜間早朝二人目 1.0</t>
  </si>
  <si>
    <t>外出身体介護深夜二人目 1.0</t>
  </si>
  <si>
    <t>外出基本日中 2.0</t>
  </si>
  <si>
    <t>外出基本夜間早朝 2.0</t>
  </si>
  <si>
    <t>外出基本深夜 2.0</t>
  </si>
  <si>
    <t>外出基本日中二人目 2.0</t>
  </si>
  <si>
    <t>外出基本夜間早朝二人目 2.0</t>
  </si>
  <si>
    <t>外出基本深夜二人目 2.0</t>
  </si>
  <si>
    <t>外出身体介護日中 2.0</t>
  </si>
  <si>
    <t>外出身体介護夜間早朝 2.0</t>
  </si>
  <si>
    <t>外出身体介護深夜 2.0</t>
  </si>
  <si>
    <t>外出身体介護日中二人目 2.0</t>
  </si>
  <si>
    <t>外出身体介護夜間早朝二人目 2.0</t>
  </si>
  <si>
    <t>外出身体介護深夜二人目 2.0</t>
  </si>
  <si>
    <t>外出基本日中 10.0</t>
  </si>
  <si>
    <t>外出基本日中二人目 10.0</t>
  </si>
  <si>
    <t>外出身体介護日中 10.0</t>
  </si>
  <si>
    <t>外出身体介護日中二人目 10.0</t>
  </si>
  <si>
    <t>外出基本日中 3.0</t>
  </si>
  <si>
    <t>外出基本夜間早朝 3.0</t>
  </si>
  <si>
    <t>外出基本深夜 3.0</t>
  </si>
  <si>
    <t>外出基本日中二人目 3.0</t>
  </si>
  <si>
    <t>外出基本夜間早朝二人目 3.0</t>
  </si>
  <si>
    <t>外出基本深夜二人目 3.0</t>
  </si>
  <si>
    <t>外出身体介護日中 3.0</t>
  </si>
  <si>
    <t>外出身体介護夜間早朝 3.0</t>
  </si>
  <si>
    <t>外出身体介護深夜 3.0</t>
  </si>
  <si>
    <t>外出身体介護日中二人目 3.0</t>
  </si>
  <si>
    <t>外出身体介護夜間早朝二人目 3.0</t>
  </si>
  <si>
    <t>外出身体介護深夜二人目 3.0</t>
  </si>
  <si>
    <t>外出基本日中 4.0</t>
  </si>
  <si>
    <t>外出基本夜間早朝 4.0</t>
  </si>
  <si>
    <t>外出基本深夜 4.0</t>
  </si>
  <si>
    <t>外出基本日中二人目 4.0</t>
  </si>
  <si>
    <t>外出基本夜間早朝二人目 4.0</t>
  </si>
  <si>
    <t>外出基本深夜二人目 4.0</t>
  </si>
  <si>
    <t>外出身体介護日中 4.0</t>
  </si>
  <si>
    <t>外出身体介護夜間早朝 4.0</t>
  </si>
  <si>
    <t>外出身体介護深夜 4.0</t>
  </si>
  <si>
    <t>外出身体介護日中二人目 4.0</t>
  </si>
  <si>
    <t>外出身体介護夜間早朝二人目 4.0</t>
  </si>
  <si>
    <t>外出身体介護深夜二人目 4.0</t>
  </si>
  <si>
    <t>外出基本日中 5.0</t>
  </si>
  <si>
    <t>外出基本夜間早朝 5.0</t>
  </si>
  <si>
    <t>外出基本深夜 5.0</t>
  </si>
  <si>
    <t>外出基本日中二人目 5.0</t>
  </si>
  <si>
    <t>外出基本夜間早朝二人目 5.0</t>
  </si>
  <si>
    <t>外出基本深夜二人目 5.0</t>
  </si>
  <si>
    <t>外出身体介護日中 5.0</t>
  </si>
  <si>
    <t>外出身体介護夜間早朝 5.0</t>
  </si>
  <si>
    <t>外出身体介護深夜 5.0</t>
  </si>
  <si>
    <t>外出身体介護日中二人目 5.0</t>
  </si>
  <si>
    <t>外出身体介護夜間早朝二人目 5.0</t>
  </si>
  <si>
    <t>外出身体介護深夜二人目 5.0</t>
  </si>
  <si>
    <t>外出基本日中 6.0</t>
  </si>
  <si>
    <t>外出基本夜間早朝 6.0</t>
  </si>
  <si>
    <t>外出基本深夜 6.0</t>
  </si>
  <si>
    <t>外出基本日中二人目 6.0</t>
  </si>
  <si>
    <t>外出基本夜間早朝二人目 6.0</t>
  </si>
  <si>
    <t>外出基本深夜二人目 6.0</t>
  </si>
  <si>
    <t>外出身体介護日中 6.0</t>
  </si>
  <si>
    <t>外出身体介護夜間早朝 6.0</t>
  </si>
  <si>
    <t>外出身体介護深夜 6.0</t>
  </si>
  <si>
    <t>外出身体介護日中二人目 6.0</t>
  </si>
  <si>
    <t>外出身体介護夜間早朝二人目 6.0</t>
  </si>
  <si>
    <t>外出身体介護深夜二人目 6.0</t>
  </si>
  <si>
    <t>外出基本日中 7.0</t>
  </si>
  <si>
    <t>外出基本深夜 7.0</t>
  </si>
  <si>
    <t>外出基本日中二人目 7.0</t>
  </si>
  <si>
    <t>外出基本深夜二人目 7.0</t>
  </si>
  <si>
    <t>外出身体介護日中 7.0</t>
  </si>
  <si>
    <t>外出身体介護深夜 7.0</t>
  </si>
  <si>
    <t>外出身体介護日中二人目 7.0</t>
  </si>
  <si>
    <t>外出身体介護深夜二人目 7.0</t>
  </si>
  <si>
    <t>外出基本日中 8.0</t>
  </si>
  <si>
    <t>外出基本深夜 8.0</t>
  </si>
  <si>
    <t>外出基本日中二人目 8.0</t>
  </si>
  <si>
    <t>外出基本深夜二人目 8.0</t>
  </si>
  <si>
    <t>外出身体介護日中 8.0</t>
  </si>
  <si>
    <t>外出身体介護深夜 8.0</t>
  </si>
  <si>
    <t>外出身体介護日中二人目 8.0</t>
  </si>
  <si>
    <t>外出身体介護深夜二人目 8.0</t>
  </si>
  <si>
    <t>外出基本日中 9.0</t>
  </si>
  <si>
    <t>外出基本日中二人目 9.0</t>
  </si>
  <si>
    <t>外出身体介護日中 9.0</t>
  </si>
  <si>
    <t>外出身体介護日中二人目 9.0</t>
  </si>
  <si>
    <t>①×級地区分単価（</t>
  </si>
  <si>
    <t>当月補助金請求額　　② － ③ ＋ ⑤</t>
  </si>
  <si>
    <t>選挙分　費用の額計算欄</t>
  </si>
  <si>
    <t>④×級地区分単価（</t>
  </si>
  <si>
    <t>請求費名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</si>
</sst>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h:mm;@"/>
    <numFmt numFmtId="183" formatCode="0_);[Red]\(0\)"/>
    <numFmt numFmtId="184" formatCode="0_ "/>
    <numFmt numFmtId="185" formatCode="0.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#,##0.00000000_ "/>
    <numFmt numFmtId="194" formatCode="#,##0.000000000_ "/>
    <numFmt numFmtId="195" formatCode="0.00_ "/>
    <numFmt numFmtId="196" formatCode="[&lt;=999]000;[&lt;=9999]000\-00;000\-0000"/>
    <numFmt numFmtId="197" formatCode="[DBNum3][$-411]0"/>
    <numFmt numFmtId="198" formatCode="#,##0_ ;[Red]\-#,##0\ "/>
  </numFmts>
  <fonts count="5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11"/>
      <name val="MS P 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184" fontId="12" fillId="0" borderId="0" xfId="61" applyNumberFormat="1" applyFont="1">
      <alignment/>
      <protection/>
    </xf>
    <xf numFmtId="0" fontId="12" fillId="0" borderId="10" xfId="61" applyFont="1" applyBorder="1">
      <alignment/>
      <protection/>
    </xf>
    <xf numFmtId="0" fontId="12" fillId="0" borderId="0" xfId="61" applyFont="1">
      <alignment/>
      <protection/>
    </xf>
    <xf numFmtId="0" fontId="0" fillId="0" borderId="0" xfId="61" applyNumberFormat="1">
      <alignment/>
      <protection/>
    </xf>
    <xf numFmtId="0" fontId="3" fillId="33" borderId="11" xfId="64" applyFont="1" applyFill="1" applyBorder="1" applyAlignment="1" applyProtection="1">
      <alignment horizontal="center" vertical="center" shrinkToFit="1"/>
      <protection locked="0"/>
    </xf>
    <xf numFmtId="49" fontId="6" fillId="33" borderId="12" xfId="64" applyNumberFormat="1" applyFont="1" applyFill="1" applyBorder="1" applyAlignment="1" applyProtection="1">
      <alignment vertical="center"/>
      <protection locked="0"/>
    </xf>
    <xf numFmtId="49" fontId="6" fillId="33" borderId="13" xfId="64" applyNumberFormat="1" applyFont="1" applyFill="1" applyBorder="1" applyAlignment="1" applyProtection="1">
      <alignment vertical="center"/>
      <protection locked="0"/>
    </xf>
    <xf numFmtId="49" fontId="6" fillId="33" borderId="14" xfId="64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64" applyFont="1" applyProtection="1">
      <alignment/>
      <protection/>
    </xf>
    <xf numFmtId="0" fontId="4" fillId="34" borderId="10" xfId="64" applyFont="1" applyFill="1" applyBorder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12" fillId="34" borderId="0" xfId="61" applyFont="1" applyFill="1">
      <alignment/>
      <protection/>
    </xf>
    <xf numFmtId="0" fontId="6" fillId="0" borderId="0" xfId="63" applyFont="1" applyFill="1" applyBorder="1" applyAlignment="1" applyProtection="1">
      <alignment vertical="center"/>
      <protection/>
    </xf>
    <xf numFmtId="0" fontId="4" fillId="0" borderId="16" xfId="64" applyFont="1" applyFill="1" applyBorder="1" applyAlignment="1" applyProtection="1">
      <alignment horizontal="center" vertical="center"/>
      <protection/>
    </xf>
    <xf numFmtId="0" fontId="4" fillId="0" borderId="11" xfId="64" applyFont="1" applyFill="1" applyBorder="1" applyAlignment="1" applyProtection="1">
      <alignment horizontal="center" vertical="center"/>
      <protection/>
    </xf>
    <xf numFmtId="1" fontId="7" fillId="0" borderId="12" xfId="64" applyNumberFormat="1" applyFont="1" applyFill="1" applyBorder="1" applyAlignment="1" applyProtection="1">
      <alignment horizontal="center" vertical="center"/>
      <protection/>
    </xf>
    <xf numFmtId="1" fontId="7" fillId="0" borderId="13" xfId="64" applyNumberFormat="1" applyFont="1" applyFill="1" applyBorder="1" applyAlignment="1" applyProtection="1">
      <alignment horizontal="center" vertical="center"/>
      <protection/>
    </xf>
    <xf numFmtId="1" fontId="7" fillId="0" borderId="14" xfId="64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63" applyFont="1" applyProtection="1">
      <alignment/>
      <protection/>
    </xf>
    <xf numFmtId="0" fontId="4" fillId="0" borderId="17" xfId="63" applyFont="1" applyFill="1" applyBorder="1" applyProtection="1">
      <alignment/>
      <protection/>
    </xf>
    <xf numFmtId="0" fontId="4" fillId="0" borderId="18" xfId="63" applyFont="1" applyFill="1" applyBorder="1" applyProtection="1">
      <alignment/>
      <protection/>
    </xf>
    <xf numFmtId="0" fontId="4" fillId="0" borderId="19" xfId="63" applyFont="1" applyFill="1" applyBorder="1" applyProtection="1">
      <alignment/>
      <protection/>
    </xf>
    <xf numFmtId="0" fontId="4" fillId="0" borderId="0" xfId="63" applyFont="1" applyFill="1" applyBorder="1" applyAlignment="1" applyProtection="1">
      <alignment horizontal="center" vertical="center"/>
      <protection/>
    </xf>
    <xf numFmtId="0" fontId="4" fillId="0" borderId="20" xfId="63" applyFont="1" applyFill="1" applyBorder="1" applyAlignment="1" applyProtection="1">
      <alignment horizontal="center" vertical="center"/>
      <protection/>
    </xf>
    <xf numFmtId="0" fontId="4" fillId="0" borderId="21" xfId="63" applyFont="1" applyFill="1" applyBorder="1" applyAlignment="1" applyProtection="1">
      <alignment horizontal="center" vertical="center"/>
      <protection/>
    </xf>
    <xf numFmtId="0" fontId="6" fillId="0" borderId="21" xfId="63" applyFont="1" applyFill="1" applyBorder="1" applyAlignment="1" applyProtection="1">
      <alignment vertical="center"/>
      <protection/>
    </xf>
    <xf numFmtId="0" fontId="4" fillId="0" borderId="0" xfId="63" applyFont="1" applyFill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20" xfId="63" applyFont="1" applyFill="1" applyBorder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21" xfId="63" applyFont="1" applyFill="1" applyBorder="1" applyProtection="1">
      <alignment/>
      <protection/>
    </xf>
    <xf numFmtId="0" fontId="4" fillId="0" borderId="0" xfId="63" applyFont="1" applyFill="1" applyBorder="1" applyProtection="1">
      <alignment/>
      <protection/>
    </xf>
    <xf numFmtId="0" fontId="4" fillId="0" borderId="20" xfId="63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2" xfId="63" applyFont="1" applyFill="1" applyBorder="1" applyAlignment="1" applyProtection="1">
      <alignment horizontal="center" vertical="center"/>
      <protection/>
    </xf>
    <xf numFmtId="180" fontId="4" fillId="0" borderId="0" xfId="63" applyNumberFormat="1" applyFont="1" applyProtection="1">
      <alignment/>
      <protection/>
    </xf>
    <xf numFmtId="0" fontId="4" fillId="0" borderId="22" xfId="63" applyFont="1" applyFill="1" applyBorder="1" applyProtection="1">
      <alignment/>
      <protection/>
    </xf>
    <xf numFmtId="0" fontId="4" fillId="0" borderId="22" xfId="63" applyFont="1" applyFill="1" applyBorder="1" applyAlignment="1" applyProtection="1">
      <alignment/>
      <protection/>
    </xf>
    <xf numFmtId="0" fontId="4" fillId="0" borderId="0" xfId="63" applyFont="1" applyFill="1" applyBorder="1" applyAlignment="1" applyProtection="1">
      <alignment/>
      <protection/>
    </xf>
    <xf numFmtId="0" fontId="4" fillId="0" borderId="0" xfId="63" applyFont="1" applyFill="1" applyBorder="1" applyAlignment="1" applyProtection="1">
      <alignment horizontal="right"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 applyProtection="1" quotePrefix="1">
      <alignment vertical="center"/>
      <protection/>
    </xf>
    <xf numFmtId="0" fontId="4" fillId="0" borderId="0" xfId="63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63" applyFont="1" applyFill="1" applyBorder="1" applyAlignment="1" applyProtection="1">
      <alignment/>
      <protection/>
    </xf>
    <xf numFmtId="0" fontId="4" fillId="0" borderId="23" xfId="63" applyFont="1" applyFill="1" applyBorder="1" applyProtection="1">
      <alignment/>
      <protection/>
    </xf>
    <xf numFmtId="0" fontId="4" fillId="0" borderId="24" xfId="63" applyFont="1" applyFill="1" applyBorder="1" applyProtection="1">
      <alignment/>
      <protection/>
    </xf>
    <xf numFmtId="0" fontId="15" fillId="0" borderId="22" xfId="63" applyFont="1" applyFill="1" applyBorder="1" applyAlignment="1" applyProtection="1">
      <alignment vertical="center"/>
      <protection/>
    </xf>
    <xf numFmtId="0" fontId="4" fillId="0" borderId="22" xfId="64" applyFont="1" applyFill="1" applyBorder="1" applyProtection="1">
      <alignment/>
      <protection/>
    </xf>
    <xf numFmtId="0" fontId="14" fillId="0" borderId="22" xfId="64" applyFont="1" applyFill="1" applyBorder="1" applyAlignment="1" applyProtection="1">
      <alignment horizontal="right" vertical="top"/>
      <protection/>
    </xf>
    <xf numFmtId="0" fontId="4" fillId="0" borderId="0" xfId="64" applyFont="1" applyFill="1" applyBorder="1" applyProtection="1">
      <alignment/>
      <protection/>
    </xf>
    <xf numFmtId="0" fontId="4" fillId="0" borderId="0" xfId="64" applyFont="1" applyBorder="1" applyProtection="1">
      <alignment/>
      <protection/>
    </xf>
    <xf numFmtId="0" fontId="4" fillId="0" borderId="17" xfId="64" applyFont="1" applyFill="1" applyBorder="1" applyProtection="1">
      <alignment/>
      <protection/>
    </xf>
    <xf numFmtId="0" fontId="4" fillId="0" borderId="18" xfId="64" applyFont="1" applyFill="1" applyBorder="1" applyProtection="1">
      <alignment/>
      <protection/>
    </xf>
    <xf numFmtId="0" fontId="4" fillId="0" borderId="19" xfId="64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64" applyFont="1" applyFill="1" applyBorder="1" applyAlignment="1" applyProtection="1">
      <alignment horizontal="center"/>
      <protection/>
    </xf>
    <xf numFmtId="0" fontId="6" fillId="0" borderId="0" xfId="64" applyFont="1" applyBorder="1" applyAlignment="1" applyProtection="1">
      <alignment horizontal="center"/>
      <protection/>
    </xf>
    <xf numFmtId="0" fontId="7" fillId="0" borderId="0" xfId="64" applyFont="1" applyFill="1" applyBorder="1" applyAlignment="1" applyProtection="1">
      <alignment horizontal="center"/>
      <protection/>
    </xf>
    <xf numFmtId="0" fontId="7" fillId="0" borderId="0" xfId="64" applyFont="1" applyBorder="1" applyAlignment="1" applyProtection="1">
      <alignment horizontal="center"/>
      <protection/>
    </xf>
    <xf numFmtId="0" fontId="7" fillId="0" borderId="21" xfId="64" applyFont="1" applyFill="1" applyBorder="1" applyProtection="1">
      <alignment/>
      <protection/>
    </xf>
    <xf numFmtId="0" fontId="7" fillId="0" borderId="0" xfId="64" applyFont="1" applyFill="1" applyBorder="1" applyProtection="1">
      <alignment/>
      <protection/>
    </xf>
    <xf numFmtId="0" fontId="7" fillId="0" borderId="0" xfId="64" applyFont="1" applyFill="1" applyBorder="1" applyAlignment="1" applyProtection="1">
      <alignment/>
      <protection/>
    </xf>
    <xf numFmtId="0" fontId="7" fillId="0" borderId="20" xfId="64" applyFont="1" applyFill="1" applyBorder="1" applyProtection="1">
      <alignment/>
      <protection/>
    </xf>
    <xf numFmtId="0" fontId="7" fillId="0" borderId="0" xfId="64" applyFont="1" applyBorder="1" applyProtection="1">
      <alignment/>
      <protection/>
    </xf>
    <xf numFmtId="0" fontId="7" fillId="0" borderId="25" xfId="64" applyFont="1" applyFill="1" applyBorder="1" applyAlignment="1" applyProtection="1">
      <alignment horizontal="center" vertical="center"/>
      <protection/>
    </xf>
    <xf numFmtId="0" fontId="7" fillId="0" borderId="0" xfId="64" applyFont="1" applyFill="1" applyBorder="1" applyAlignment="1" applyProtection="1">
      <alignment horizontal="center" vertical="center"/>
      <protection/>
    </xf>
    <xf numFmtId="0" fontId="7" fillId="0" borderId="0" xfId="64" applyFont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6" fillId="0" borderId="2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8" fillId="0" borderId="25" xfId="64" applyFont="1" applyFill="1" applyBorder="1" applyAlignment="1" applyProtection="1">
      <alignment horizontal="center" vertical="center"/>
      <protection/>
    </xf>
    <xf numFmtId="0" fontId="8" fillId="0" borderId="0" xfId="64" applyFont="1" applyFill="1" applyBorder="1" applyAlignment="1" applyProtection="1">
      <alignment horizontal="center" vertical="center"/>
      <protection/>
    </xf>
    <xf numFmtId="0" fontId="8" fillId="0" borderId="0" xfId="64" applyFont="1" applyBorder="1" applyAlignment="1" applyProtection="1">
      <alignment horizontal="center" vertical="center"/>
      <protection/>
    </xf>
    <xf numFmtId="0" fontId="56" fillId="0" borderId="25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21" xfId="64" applyFont="1" applyFill="1" applyBorder="1" applyProtection="1">
      <alignment/>
      <protection/>
    </xf>
    <xf numFmtId="0" fontId="0" fillId="0" borderId="0" xfId="0" applyBorder="1" applyAlignment="1" applyProtection="1">
      <alignment/>
      <protection/>
    </xf>
    <xf numFmtId="195" fontId="4" fillId="0" borderId="16" xfId="64" applyNumberFormat="1" applyFont="1" applyFill="1" applyBorder="1" applyAlignment="1" applyProtection="1">
      <alignment vertical="center"/>
      <protection/>
    </xf>
    <xf numFmtId="0" fontId="4" fillId="0" borderId="16" xfId="64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textRotation="255" wrapText="1"/>
      <protection/>
    </xf>
    <xf numFmtId="0" fontId="56" fillId="0" borderId="0" xfId="64" applyFont="1" applyFill="1" applyBorder="1" applyAlignment="1" applyProtection="1">
      <alignment horizontal="left" vertical="center"/>
      <protection/>
    </xf>
    <xf numFmtId="18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7" fillId="0" borderId="20" xfId="64" applyFont="1" applyFill="1" applyBorder="1" applyAlignment="1" applyProtection="1">
      <alignment/>
      <protection/>
    </xf>
    <xf numFmtId="0" fontId="7" fillId="0" borderId="0" xfId="64" applyFont="1" applyBorder="1" applyAlignment="1" applyProtection="1">
      <alignment/>
      <protection/>
    </xf>
    <xf numFmtId="0" fontId="7" fillId="0" borderId="0" xfId="64" applyFont="1" applyFill="1" applyBorder="1" applyAlignment="1" applyProtection="1">
      <alignment vertical="center" textRotation="255" shrinkToFit="1"/>
      <protection/>
    </xf>
    <xf numFmtId="0" fontId="7" fillId="0" borderId="20" xfId="64" applyFont="1" applyFill="1" applyBorder="1" applyAlignment="1" applyProtection="1">
      <alignment vertical="center" textRotation="255" shrinkToFit="1"/>
      <protection/>
    </xf>
    <xf numFmtId="0" fontId="5" fillId="0" borderId="0" xfId="64" applyFont="1" applyFill="1" applyBorder="1" applyAlignment="1" applyProtection="1">
      <alignment horizontal="center" vertical="center"/>
      <protection/>
    </xf>
    <xf numFmtId="0" fontId="5" fillId="0" borderId="0" xfId="64" applyFont="1" applyBorder="1" applyAlignment="1" applyProtection="1">
      <alignment horizontal="center" vertical="center"/>
      <protection/>
    </xf>
    <xf numFmtId="0" fontId="4" fillId="0" borderId="11" xfId="64" applyFont="1" applyFill="1" applyBorder="1" applyAlignment="1" applyProtection="1">
      <alignment vertical="center"/>
      <protection/>
    </xf>
    <xf numFmtId="0" fontId="4" fillId="0" borderId="16" xfId="64" applyFont="1" applyFill="1" applyBorder="1" applyProtection="1">
      <alignment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180" fontId="4" fillId="0" borderId="23" xfId="64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0" xfId="64" applyFont="1" applyFill="1" applyBorder="1" applyAlignment="1" applyProtection="1">
      <alignment vertical="center"/>
      <protection/>
    </xf>
    <xf numFmtId="0" fontId="4" fillId="0" borderId="20" xfId="64" applyFont="1" applyFill="1" applyBorder="1" applyProtection="1">
      <alignment/>
      <protection/>
    </xf>
    <xf numFmtId="0" fontId="4" fillId="0" borderId="23" xfId="64" applyFont="1" applyFill="1" applyBorder="1" applyProtection="1">
      <alignment/>
      <protection/>
    </xf>
    <xf numFmtId="0" fontId="4" fillId="0" borderId="24" xfId="64" applyFont="1" applyFill="1" applyBorder="1" applyProtection="1">
      <alignment/>
      <protection/>
    </xf>
    <xf numFmtId="0" fontId="4" fillId="0" borderId="0" xfId="64" applyFont="1" applyFill="1" applyProtection="1">
      <alignment/>
      <protection/>
    </xf>
    <xf numFmtId="0" fontId="6" fillId="0" borderId="0" xfId="63" applyFont="1" applyFill="1" applyBorder="1" applyAlignment="1" applyProtection="1">
      <alignment horizontal="center" shrinkToFit="1"/>
      <protection/>
    </xf>
    <xf numFmtId="0" fontId="6" fillId="33" borderId="17" xfId="63" applyFont="1" applyFill="1" applyBorder="1" applyAlignment="1" applyProtection="1">
      <alignment horizontal="center" vertical="center" wrapText="1"/>
      <protection/>
    </xf>
    <xf numFmtId="0" fontId="6" fillId="33" borderId="18" xfId="63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4" fillId="0" borderId="26" xfId="63" applyFont="1" applyFill="1" applyBorder="1" applyAlignment="1" applyProtection="1">
      <alignment horizontal="center" vertical="center"/>
      <protection/>
    </xf>
    <xf numFmtId="0" fontId="4" fillId="0" borderId="27" xfId="63" applyFont="1" applyFill="1" applyBorder="1" applyAlignment="1" applyProtection="1">
      <alignment horizontal="center" vertical="center"/>
      <protection/>
    </xf>
    <xf numFmtId="0" fontId="4" fillId="0" borderId="28" xfId="63" applyFont="1" applyFill="1" applyBorder="1" applyAlignment="1" applyProtection="1">
      <alignment horizontal="center" vertical="center"/>
      <protection/>
    </xf>
    <xf numFmtId="0" fontId="4" fillId="0" borderId="17" xfId="63" applyFont="1" applyFill="1" applyBorder="1" applyAlignment="1" applyProtection="1">
      <alignment horizontal="center" vertical="center" wrapText="1"/>
      <protection/>
    </xf>
    <xf numFmtId="0" fontId="4" fillId="0" borderId="18" xfId="63" applyFont="1" applyFill="1" applyBorder="1" applyAlignment="1" applyProtection="1">
      <alignment horizontal="center" vertical="center" wrapText="1"/>
      <protection/>
    </xf>
    <xf numFmtId="0" fontId="4" fillId="0" borderId="19" xfId="63" applyFont="1" applyFill="1" applyBorder="1" applyAlignment="1" applyProtection="1">
      <alignment horizontal="center" vertical="center" wrapText="1"/>
      <protection/>
    </xf>
    <xf numFmtId="0" fontId="4" fillId="0" borderId="29" xfId="63" applyFont="1" applyFill="1" applyBorder="1" applyAlignment="1" applyProtection="1">
      <alignment horizontal="center" vertical="center" wrapText="1"/>
      <protection/>
    </xf>
    <xf numFmtId="0" fontId="4" fillId="0" borderId="30" xfId="63" applyFont="1" applyFill="1" applyBorder="1" applyAlignment="1" applyProtection="1">
      <alignment horizontal="center" vertical="center" wrapText="1"/>
      <protection/>
    </xf>
    <xf numFmtId="0" fontId="4" fillId="0" borderId="31" xfId="63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6" fillId="33" borderId="26" xfId="63" applyFont="1" applyFill="1" applyBorder="1" applyAlignment="1" applyProtection="1">
      <alignment horizontal="center" vertical="center"/>
      <protection locked="0"/>
    </xf>
    <xf numFmtId="0" fontId="6" fillId="33" borderId="27" xfId="63" applyFont="1" applyFill="1" applyBorder="1" applyAlignment="1" applyProtection="1">
      <alignment horizontal="center" vertical="center"/>
      <protection locked="0"/>
    </xf>
    <xf numFmtId="0" fontId="4" fillId="0" borderId="11" xfId="63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0" fillId="35" borderId="11" xfId="63" applyFont="1" applyFill="1" applyBorder="1" applyAlignment="1" applyProtection="1">
      <alignment horizontal="center" vertical="center"/>
      <protection locked="0"/>
    </xf>
    <xf numFmtId="0" fontId="10" fillId="35" borderId="16" xfId="63" applyFont="1" applyFill="1" applyBorder="1" applyAlignment="1" applyProtection="1">
      <alignment horizontal="center" vertical="center"/>
      <protection locked="0"/>
    </xf>
    <xf numFmtId="0" fontId="10" fillId="35" borderId="33" xfId="63" applyFont="1" applyFill="1" applyBorder="1" applyAlignment="1" applyProtection="1">
      <alignment horizontal="center" vertical="center"/>
      <protection locked="0"/>
    </xf>
    <xf numFmtId="0" fontId="6" fillId="33" borderId="34" xfId="63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 applyProtection="1">
      <alignment/>
      <protection/>
    </xf>
    <xf numFmtId="0" fontId="6" fillId="0" borderId="0" xfId="63" applyFont="1" applyAlignment="1" applyProtection="1">
      <alignment/>
      <protection/>
    </xf>
    <xf numFmtId="0" fontId="6" fillId="36" borderId="0" xfId="63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0" fontId="4" fillId="0" borderId="17" xfId="63" applyFont="1" applyFill="1" applyBorder="1" applyAlignment="1" applyProtection="1">
      <alignment horizontal="center" vertical="center" textRotation="255"/>
      <protection/>
    </xf>
    <xf numFmtId="0" fontId="4" fillId="0" borderId="18" xfId="0" applyFont="1" applyFill="1" applyBorder="1" applyAlignment="1" applyProtection="1">
      <alignment horizontal="center" vertical="center" textRotation="255"/>
      <protection/>
    </xf>
    <xf numFmtId="0" fontId="4" fillId="0" borderId="19" xfId="0" applyFont="1" applyFill="1" applyBorder="1" applyAlignment="1" applyProtection="1">
      <alignment horizontal="center" vertical="center" textRotation="255"/>
      <protection/>
    </xf>
    <xf numFmtId="0" fontId="4" fillId="0" borderId="21" xfId="63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20" xfId="0" applyFont="1" applyFill="1" applyBorder="1" applyAlignment="1" applyProtection="1">
      <alignment horizontal="center" vertical="center" textRotation="255"/>
      <protection/>
    </xf>
    <xf numFmtId="0" fontId="4" fillId="0" borderId="21" xfId="0" applyFont="1" applyFill="1" applyBorder="1" applyAlignment="1" applyProtection="1">
      <alignment horizontal="center" vertical="center" textRotation="255"/>
      <protection/>
    </xf>
    <xf numFmtId="0" fontId="4" fillId="0" borderId="23" xfId="0" applyFont="1" applyFill="1" applyBorder="1" applyAlignment="1" applyProtection="1">
      <alignment horizontal="center" vertical="center" textRotation="255"/>
      <protection/>
    </xf>
    <xf numFmtId="0" fontId="4" fillId="0" borderId="22" xfId="0" applyFont="1" applyFill="1" applyBorder="1" applyAlignment="1" applyProtection="1">
      <alignment horizontal="center" vertical="center" textRotation="255"/>
      <protection/>
    </xf>
    <xf numFmtId="0" fontId="4" fillId="0" borderId="24" xfId="0" applyFont="1" applyFill="1" applyBorder="1" applyAlignment="1" applyProtection="1">
      <alignment horizontal="center" vertical="center" textRotation="255"/>
      <protection/>
    </xf>
    <xf numFmtId="0" fontId="4" fillId="0" borderId="34" xfId="63" applyFont="1" applyFill="1" applyBorder="1" applyAlignment="1" applyProtection="1">
      <alignment horizontal="center" vertical="center"/>
      <protection/>
    </xf>
    <xf numFmtId="0" fontId="4" fillId="0" borderId="35" xfId="63" applyFont="1" applyFill="1" applyBorder="1" applyAlignment="1" applyProtection="1">
      <alignment horizontal="center" vertical="center"/>
      <protection/>
    </xf>
    <xf numFmtId="0" fontId="4" fillId="0" borderId="36" xfId="63" applyFont="1" applyFill="1" applyBorder="1" applyAlignment="1" applyProtection="1">
      <alignment horizontal="center" vertical="center"/>
      <protection/>
    </xf>
    <xf numFmtId="0" fontId="6" fillId="33" borderId="29" xfId="63" applyFont="1" applyFill="1" applyBorder="1" applyAlignment="1" applyProtection="1">
      <alignment horizontal="left" vertical="center" wrapText="1"/>
      <protection locked="0"/>
    </xf>
    <xf numFmtId="0" fontId="6" fillId="33" borderId="30" xfId="63" applyFont="1" applyFill="1" applyBorder="1" applyAlignment="1" applyProtection="1">
      <alignment horizontal="left" vertical="center" wrapText="1"/>
      <protection locked="0"/>
    </xf>
    <xf numFmtId="0" fontId="6" fillId="33" borderId="31" xfId="63" applyFont="1" applyFill="1" applyBorder="1" applyAlignment="1" applyProtection="1">
      <alignment horizontal="left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181" fontId="6" fillId="0" borderId="11" xfId="63" applyNumberFormat="1" applyFont="1" applyFill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horizontal="right" vertical="center"/>
      <protection/>
    </xf>
    <xf numFmtId="181" fontId="6" fillId="0" borderId="15" xfId="0" applyNumberFormat="1" applyFont="1" applyFill="1" applyBorder="1" applyAlignment="1" applyProtection="1">
      <alignment horizontal="right" vertical="center"/>
      <protection/>
    </xf>
    <xf numFmtId="180" fontId="6" fillId="0" borderId="11" xfId="63" applyNumberFormat="1" applyFont="1" applyFill="1" applyBorder="1" applyAlignment="1" applyProtection="1">
      <alignment horizontal="right" vertical="center"/>
      <protection/>
    </xf>
    <xf numFmtId="180" fontId="6" fillId="0" borderId="16" xfId="0" applyNumberFormat="1" applyFont="1" applyFill="1" applyBorder="1" applyAlignment="1" applyProtection="1">
      <alignment horizontal="right" vertical="center"/>
      <protection/>
    </xf>
    <xf numFmtId="180" fontId="6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6" fillId="0" borderId="16" xfId="63" applyNumberFormat="1" applyFont="1" applyFill="1" applyBorder="1" applyAlignment="1" applyProtection="1">
      <alignment horizontal="right" vertical="center"/>
      <protection/>
    </xf>
    <xf numFmtId="181" fontId="6" fillId="0" borderId="15" xfId="63" applyNumberFormat="1" applyFont="1" applyFill="1" applyBorder="1" applyAlignment="1" applyProtection="1">
      <alignment horizontal="right" vertical="center"/>
      <protection/>
    </xf>
    <xf numFmtId="180" fontId="6" fillId="0" borderId="16" xfId="63" applyNumberFormat="1" applyFont="1" applyFill="1" applyBorder="1" applyAlignment="1" applyProtection="1">
      <alignment horizontal="right" vertical="center"/>
      <protection/>
    </xf>
    <xf numFmtId="180" fontId="6" fillId="0" borderId="15" xfId="63" applyNumberFormat="1" applyFont="1" applyFill="1" applyBorder="1" applyAlignment="1" applyProtection="1">
      <alignment horizontal="right" vertical="center"/>
      <protection/>
    </xf>
    <xf numFmtId="180" fontId="6" fillId="0" borderId="11" xfId="63" applyNumberFormat="1" applyFont="1" applyFill="1" applyBorder="1" applyAlignment="1" applyProtection="1">
      <alignment horizontal="left" vertical="center"/>
      <protection/>
    </xf>
    <xf numFmtId="180" fontId="6" fillId="0" borderId="16" xfId="0" applyNumberFormat="1" applyFont="1" applyFill="1" applyBorder="1" applyAlignment="1" applyProtection="1">
      <alignment horizontal="left" vertical="center"/>
      <protection/>
    </xf>
    <xf numFmtId="180" fontId="6" fillId="0" borderId="15" xfId="0" applyNumberFormat="1" applyFont="1" applyFill="1" applyBorder="1" applyAlignment="1" applyProtection="1">
      <alignment horizontal="left" vertical="center"/>
      <protection/>
    </xf>
    <xf numFmtId="0" fontId="6" fillId="33" borderId="11" xfId="63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3" fontId="9" fillId="0" borderId="37" xfId="63" applyNumberFormat="1" applyFont="1" applyFill="1" applyBorder="1" applyAlignment="1" applyProtection="1">
      <alignment horizontal="center" vertical="center"/>
      <protection/>
    </xf>
    <xf numFmtId="3" fontId="9" fillId="0" borderId="37" xfId="0" applyNumberFormat="1" applyFont="1" applyFill="1" applyBorder="1" applyAlignment="1" applyProtection="1">
      <alignment vertical="center"/>
      <protection/>
    </xf>
    <xf numFmtId="3" fontId="9" fillId="0" borderId="38" xfId="0" applyNumberFormat="1" applyFont="1" applyFill="1" applyBorder="1" applyAlignment="1" applyProtection="1">
      <alignment vertical="center"/>
      <protection/>
    </xf>
    <xf numFmtId="3" fontId="9" fillId="0" borderId="39" xfId="63" applyNumberFormat="1" applyFont="1" applyFill="1" applyBorder="1" applyAlignment="1" applyProtection="1">
      <alignment horizontal="center" vertical="center"/>
      <protection/>
    </xf>
    <xf numFmtId="3" fontId="9" fillId="0" borderId="40" xfId="63" applyNumberFormat="1" applyFont="1" applyFill="1" applyBorder="1" applyAlignment="1" applyProtection="1">
      <alignment horizontal="center" vertical="center"/>
      <protection/>
    </xf>
    <xf numFmtId="3" fontId="9" fillId="0" borderId="22" xfId="63" applyNumberFormat="1" applyFont="1" applyFill="1" applyBorder="1" applyAlignment="1" applyProtection="1">
      <alignment horizontal="center" vertical="center"/>
      <protection/>
    </xf>
    <xf numFmtId="3" fontId="9" fillId="0" borderId="41" xfId="63" applyNumberFormat="1" applyFont="1" applyFill="1" applyBorder="1" applyAlignment="1" applyProtection="1">
      <alignment horizontal="center" vertical="center"/>
      <protection/>
    </xf>
    <xf numFmtId="0" fontId="7" fillId="0" borderId="42" xfId="63" applyFont="1" applyFill="1" applyBorder="1" applyAlignment="1" applyProtection="1">
      <alignment horizontal="center" vertical="center" textRotation="255"/>
      <protection/>
    </xf>
    <xf numFmtId="0" fontId="7" fillId="0" borderId="25" xfId="0" applyFont="1" applyFill="1" applyBorder="1" applyAlignment="1" applyProtection="1">
      <alignment horizontal="center" vertical="center" textRotation="255"/>
      <protection/>
    </xf>
    <xf numFmtId="0" fontId="7" fillId="0" borderId="43" xfId="0" applyFont="1" applyFill="1" applyBorder="1" applyAlignment="1" applyProtection="1">
      <alignment horizontal="center" vertical="center" textRotation="255"/>
      <protection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6" fillId="0" borderId="16" xfId="63" applyFont="1" applyFill="1" applyBorder="1" applyAlignment="1" applyProtection="1">
      <alignment horizontal="center" vertical="center"/>
      <protection/>
    </xf>
    <xf numFmtId="0" fontId="6" fillId="0" borderId="15" xfId="63" applyFont="1" applyFill="1" applyBorder="1" applyAlignment="1" applyProtection="1">
      <alignment horizontal="center" vertical="center"/>
      <protection/>
    </xf>
    <xf numFmtId="0" fontId="1" fillId="0" borderId="44" xfId="63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 applyProtection="1">
      <alignment horizontal="right" vertical="center"/>
      <protection/>
    </xf>
    <xf numFmtId="0" fontId="1" fillId="0" borderId="17" xfId="63" applyFont="1" applyFill="1" applyBorder="1" applyAlignment="1" applyProtection="1">
      <alignment horizontal="right" vertical="center"/>
      <protection/>
    </xf>
    <xf numFmtId="0" fontId="1" fillId="0" borderId="45" xfId="0" applyFont="1" applyFill="1" applyBorder="1" applyAlignment="1" applyProtection="1">
      <alignment horizontal="right" vertical="center"/>
      <protection/>
    </xf>
    <xf numFmtId="3" fontId="9" fillId="0" borderId="23" xfId="63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0" fontId="6" fillId="0" borderId="21" xfId="63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center" vertical="center"/>
      <protection/>
    </xf>
    <xf numFmtId="0" fontId="4" fillId="0" borderId="20" xfId="63" applyFont="1" applyFill="1" applyBorder="1" applyAlignment="1" applyProtection="1">
      <alignment horizontal="center" vertical="center"/>
      <protection/>
    </xf>
    <xf numFmtId="0" fontId="4" fillId="0" borderId="21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18" xfId="63" applyFont="1" applyFill="1" applyBorder="1" applyAlignment="1" applyProtection="1">
      <alignment horizontal="center"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0" fontId="4" fillId="0" borderId="23" xfId="63" applyFont="1" applyFill="1" applyBorder="1" applyAlignment="1" applyProtection="1">
      <alignment horizontal="center" vertical="center"/>
      <protection/>
    </xf>
    <xf numFmtId="0" fontId="4" fillId="0" borderId="22" xfId="63" applyFont="1" applyFill="1" applyBorder="1" applyAlignment="1" applyProtection="1">
      <alignment horizontal="center" vertical="center"/>
      <protection/>
    </xf>
    <xf numFmtId="0" fontId="4" fillId="0" borderId="24" xfId="63" applyFont="1" applyFill="1" applyBorder="1" applyAlignment="1" applyProtection="1">
      <alignment horizontal="center" vertical="center"/>
      <protection/>
    </xf>
    <xf numFmtId="0" fontId="1" fillId="0" borderId="17" xfId="63" applyFont="1" applyFill="1" applyBorder="1" applyAlignment="1" applyProtection="1">
      <alignment horizontal="right" vertical="top"/>
      <protection/>
    </xf>
    <xf numFmtId="0" fontId="1" fillId="0" borderId="44" xfId="63" applyFont="1" applyFill="1" applyBorder="1" applyAlignment="1" applyProtection="1">
      <alignment horizontal="right" vertical="top"/>
      <protection/>
    </xf>
    <xf numFmtId="0" fontId="7" fillId="0" borderId="16" xfId="64" applyFont="1" applyFill="1" applyBorder="1" applyAlignment="1" applyProtection="1">
      <alignment horizontal="center" vertical="center" shrinkToFit="1"/>
      <protection/>
    </xf>
    <xf numFmtId="0" fontId="7" fillId="0" borderId="15" xfId="64" applyFont="1" applyFill="1" applyBorder="1" applyAlignment="1" applyProtection="1">
      <alignment horizontal="center" vertical="center" shrinkToFit="1"/>
      <protection/>
    </xf>
    <xf numFmtId="0" fontId="7" fillId="0" borderId="11" xfId="64" applyFont="1" applyFill="1" applyBorder="1" applyAlignment="1" applyProtection="1">
      <alignment horizontal="center" vertical="center"/>
      <protection/>
    </xf>
    <xf numFmtId="0" fontId="7" fillId="0" borderId="16" xfId="64" applyFont="1" applyFill="1" applyBorder="1" applyAlignment="1" applyProtection="1">
      <alignment horizontal="center" vertical="center"/>
      <protection/>
    </xf>
    <xf numFmtId="0" fontId="7" fillId="0" borderId="15" xfId="64" applyFont="1" applyFill="1" applyBorder="1" applyAlignment="1" applyProtection="1">
      <alignment horizontal="center" vertical="center"/>
      <protection/>
    </xf>
    <xf numFmtId="0" fontId="4" fillId="35" borderId="16" xfId="64" applyFont="1" applyFill="1" applyBorder="1" applyAlignment="1" applyProtection="1">
      <alignment horizontal="center" vertical="center"/>
      <protection locked="0"/>
    </xf>
    <xf numFmtId="0" fontId="4" fillId="35" borderId="15" xfId="64" applyFont="1" applyFill="1" applyBorder="1" applyAlignment="1" applyProtection="1">
      <alignment horizontal="center" vertical="center"/>
      <protection locked="0"/>
    </xf>
    <xf numFmtId="0" fontId="6" fillId="35" borderId="16" xfId="0" applyNumberFormat="1" applyFont="1" applyFill="1" applyBorder="1" applyAlignment="1" applyProtection="1">
      <alignment horizontal="center" vertical="center"/>
      <protection locked="0"/>
    </xf>
    <xf numFmtId="0" fontId="57" fillId="0" borderId="21" xfId="64" applyFont="1" applyFill="1" applyBorder="1" applyAlignment="1" applyProtection="1">
      <alignment horizontal="left" vertical="center" wrapText="1"/>
      <protection/>
    </xf>
    <xf numFmtId="0" fontId="57" fillId="0" borderId="0" xfId="64" applyFont="1" applyFill="1" applyBorder="1" applyAlignment="1" applyProtection="1">
      <alignment horizontal="left" vertical="center" wrapText="1"/>
      <protection/>
    </xf>
    <xf numFmtId="0" fontId="57" fillId="0" borderId="20" xfId="64" applyFont="1" applyFill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center" vertical="center"/>
      <protection/>
    </xf>
    <xf numFmtId="0" fontId="4" fillId="0" borderId="16" xfId="64" applyFont="1" applyBorder="1" applyAlignment="1" applyProtection="1">
      <alignment horizontal="center" vertical="center"/>
      <protection/>
    </xf>
    <xf numFmtId="0" fontId="4" fillId="0" borderId="16" xfId="64" applyFont="1" applyFill="1" applyBorder="1" applyAlignment="1" applyProtection="1">
      <alignment horizontal="right" vertical="center"/>
      <protection/>
    </xf>
    <xf numFmtId="195" fontId="6" fillId="0" borderId="16" xfId="64" applyNumberFormat="1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198" fontId="6" fillId="0" borderId="11" xfId="48" applyNumberFormat="1" applyFont="1" applyFill="1" applyBorder="1" applyAlignment="1" applyProtection="1">
      <alignment horizontal="right" vertical="center" shrinkToFit="1"/>
      <protection/>
    </xf>
    <xf numFmtId="198" fontId="6" fillId="0" borderId="16" xfId="48" applyNumberFormat="1" applyFont="1" applyFill="1" applyBorder="1" applyAlignment="1" applyProtection="1">
      <alignment horizontal="right" vertical="center" shrinkToFit="1"/>
      <protection/>
    </xf>
    <xf numFmtId="198" fontId="6" fillId="0" borderId="15" xfId="48" applyNumberFormat="1" applyFont="1" applyFill="1" applyBorder="1" applyAlignment="1" applyProtection="1">
      <alignment horizontal="right" vertical="center" shrinkToFit="1"/>
      <protection/>
    </xf>
    <xf numFmtId="198" fontId="6" fillId="33" borderId="11" xfId="48" applyNumberFormat="1" applyFont="1" applyFill="1" applyBorder="1" applyAlignment="1" applyProtection="1">
      <alignment horizontal="right" vertical="center"/>
      <protection locked="0"/>
    </xf>
    <xf numFmtId="198" fontId="6" fillId="33" borderId="16" xfId="48" applyNumberFormat="1" applyFont="1" applyFill="1" applyBorder="1" applyAlignment="1" applyProtection="1">
      <alignment horizontal="right" vertical="center"/>
      <protection locked="0"/>
    </xf>
    <xf numFmtId="198" fontId="6" fillId="33" borderId="15" xfId="48" applyNumberFormat="1" applyFont="1" applyFill="1" applyBorder="1" applyAlignment="1" applyProtection="1">
      <alignment horizontal="right" vertical="center"/>
      <protection locked="0"/>
    </xf>
    <xf numFmtId="0" fontId="4" fillId="0" borderId="32" xfId="64" applyNumberFormat="1" applyFont="1" applyFill="1" applyBorder="1" applyAlignment="1" applyProtection="1">
      <alignment horizontal="center" vertical="center"/>
      <protection/>
    </xf>
    <xf numFmtId="0" fontId="4" fillId="0" borderId="15" xfId="6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21" xfId="64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11" xfId="64" applyFont="1" applyFill="1" applyBorder="1" applyAlignment="1" applyProtection="1">
      <alignment horizontal="center" vertical="center"/>
      <protection/>
    </xf>
    <xf numFmtId="0" fontId="4" fillId="0" borderId="16" xfId="64" applyFont="1" applyFill="1" applyBorder="1" applyAlignment="1" applyProtection="1">
      <alignment horizontal="center" vertical="center"/>
      <protection/>
    </xf>
    <xf numFmtId="0" fontId="4" fillId="0" borderId="15" xfId="64" applyFont="1" applyFill="1" applyBorder="1" applyAlignment="1" applyProtection="1">
      <alignment horizontal="center" vertical="center"/>
      <protection/>
    </xf>
    <xf numFmtId="0" fontId="4" fillId="0" borderId="11" xfId="64" applyNumberFormat="1" applyFont="1" applyFill="1" applyBorder="1" applyAlignment="1" applyProtection="1">
      <alignment horizontal="center" vertical="center"/>
      <protection/>
    </xf>
    <xf numFmtId="0" fontId="4" fillId="0" borderId="33" xfId="64" applyNumberFormat="1" applyFont="1" applyFill="1" applyBorder="1" applyAlignment="1" applyProtection="1">
      <alignment horizontal="center" vertical="center"/>
      <protection/>
    </xf>
    <xf numFmtId="0" fontId="4" fillId="33" borderId="11" xfId="64" applyFont="1" applyFill="1" applyBorder="1" applyAlignment="1" applyProtection="1">
      <alignment horizontal="center" vertical="center"/>
      <protection locked="0"/>
    </xf>
    <xf numFmtId="0" fontId="4" fillId="33" borderId="16" xfId="64" applyFont="1" applyFill="1" applyBorder="1" applyAlignment="1" applyProtection="1">
      <alignment horizontal="center" vertical="center"/>
      <protection locked="0"/>
    </xf>
    <xf numFmtId="0" fontId="4" fillId="33" borderId="15" xfId="64" applyFont="1" applyFill="1" applyBorder="1" applyAlignment="1" applyProtection="1">
      <alignment horizontal="center" vertical="center"/>
      <protection locked="0"/>
    </xf>
    <xf numFmtId="0" fontId="7" fillId="0" borderId="17" xfId="64" applyFont="1" applyFill="1" applyBorder="1" applyAlignment="1" applyProtection="1">
      <alignment horizontal="center" vertical="center" wrapText="1"/>
      <protection/>
    </xf>
    <xf numFmtId="0" fontId="7" fillId="0" borderId="18" xfId="64" applyFont="1" applyFill="1" applyBorder="1" applyAlignment="1" applyProtection="1">
      <alignment horizontal="center" vertical="center" wrapText="1"/>
      <protection/>
    </xf>
    <xf numFmtId="0" fontId="7" fillId="0" borderId="19" xfId="64" applyFont="1" applyFill="1" applyBorder="1" applyAlignment="1" applyProtection="1">
      <alignment horizontal="center" vertical="center" wrapText="1"/>
      <protection/>
    </xf>
    <xf numFmtId="0" fontId="7" fillId="0" borderId="32" xfId="64" applyFont="1" applyFill="1" applyBorder="1" applyAlignment="1" applyProtection="1">
      <alignment horizontal="center" vertical="center"/>
      <protection/>
    </xf>
    <xf numFmtId="0" fontId="4" fillId="33" borderId="11" xfId="64" applyFont="1" applyFill="1" applyBorder="1" applyAlignment="1" applyProtection="1">
      <alignment horizontal="center" vertical="center" wrapText="1"/>
      <protection locked="0"/>
    </xf>
    <xf numFmtId="0" fontId="4" fillId="33" borderId="16" xfId="64" applyFont="1" applyFill="1" applyBorder="1" applyAlignment="1" applyProtection="1">
      <alignment horizontal="center" vertical="center" wrapText="1"/>
      <protection locked="0"/>
    </xf>
    <xf numFmtId="0" fontId="4" fillId="33" borderId="15" xfId="64" applyFont="1" applyFill="1" applyBorder="1" applyAlignment="1" applyProtection="1">
      <alignment horizontal="center" vertical="center" wrapText="1"/>
      <protection locked="0"/>
    </xf>
    <xf numFmtId="0" fontId="7" fillId="0" borderId="42" xfId="64" applyFont="1" applyFill="1" applyBorder="1" applyAlignment="1" applyProtection="1">
      <alignment horizontal="center" vertical="center" textRotation="255" wrapText="1"/>
      <protection/>
    </xf>
    <xf numFmtId="0" fontId="7" fillId="0" borderId="25" xfId="64" applyFont="1" applyFill="1" applyBorder="1" applyAlignment="1" applyProtection="1">
      <alignment horizontal="center" vertical="center" textRotation="255" wrapText="1"/>
      <protection/>
    </xf>
    <xf numFmtId="0" fontId="7" fillId="0" borderId="43" xfId="64" applyFont="1" applyFill="1" applyBorder="1" applyAlignment="1" applyProtection="1">
      <alignment horizontal="center" vertical="center" textRotation="255" wrapText="1"/>
      <protection/>
    </xf>
    <xf numFmtId="0" fontId="7" fillId="0" borderId="11" xfId="64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98" fontId="6" fillId="0" borderId="11" xfId="48" applyNumberFormat="1" applyFont="1" applyFill="1" applyBorder="1" applyAlignment="1" applyProtection="1">
      <alignment horizontal="right" vertical="center"/>
      <protection/>
    </xf>
    <xf numFmtId="198" fontId="6" fillId="0" borderId="16" xfId="48" applyNumberFormat="1" applyFont="1" applyFill="1" applyBorder="1" applyAlignment="1" applyProtection="1">
      <alignment horizontal="right" vertical="center"/>
      <protection/>
    </xf>
    <xf numFmtId="198" fontId="6" fillId="0" borderId="15" xfId="48" applyNumberFormat="1" applyFon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 applyProtection="1">
      <alignment horizontal="center" vertical="center"/>
      <protection/>
    </xf>
    <xf numFmtId="0" fontId="6" fillId="36" borderId="16" xfId="0" applyFont="1" applyFill="1" applyBorder="1" applyAlignment="1" applyProtection="1">
      <alignment horizontal="center" vertical="center"/>
      <protection/>
    </xf>
    <xf numFmtId="0" fontId="6" fillId="36" borderId="15" xfId="0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left" vertical="center"/>
      <protection/>
    </xf>
    <xf numFmtId="0" fontId="6" fillId="0" borderId="15" xfId="64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36" borderId="11" xfId="64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198" fontId="6" fillId="0" borderId="22" xfId="48" applyNumberFormat="1" applyFont="1" applyFill="1" applyBorder="1" applyAlignment="1" applyProtection="1">
      <alignment horizontal="right" vertical="center"/>
      <protection/>
    </xf>
    <xf numFmtId="198" fontId="6" fillId="0" borderId="24" xfId="48" applyNumberFormat="1" applyFont="1" applyFill="1" applyBorder="1" applyAlignment="1" applyProtection="1">
      <alignment horizontal="right" vertical="center"/>
      <protection/>
    </xf>
    <xf numFmtId="0" fontId="7" fillId="0" borderId="17" xfId="64" applyFont="1" applyFill="1" applyBorder="1" applyAlignment="1" applyProtection="1">
      <alignment horizontal="center" vertical="center"/>
      <protection/>
    </xf>
    <xf numFmtId="0" fontId="7" fillId="0" borderId="18" xfId="64" applyFont="1" applyFill="1" applyBorder="1" applyAlignment="1" applyProtection="1">
      <alignment horizontal="center" vertical="center"/>
      <protection/>
    </xf>
    <xf numFmtId="0" fontId="7" fillId="0" borderId="19" xfId="64" applyFont="1" applyFill="1" applyBorder="1" applyAlignment="1" applyProtection="1">
      <alignment horizontal="center" vertical="center"/>
      <protection/>
    </xf>
    <xf numFmtId="0" fontId="7" fillId="0" borderId="21" xfId="64" applyFont="1" applyFill="1" applyBorder="1" applyAlignment="1" applyProtection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 wrapText="1"/>
      <protection/>
    </xf>
    <xf numFmtId="0" fontId="6" fillId="0" borderId="17" xfId="64" applyFont="1" applyFill="1" applyBorder="1" applyAlignment="1" applyProtection="1">
      <alignment horizontal="center" vertical="center" wrapText="1"/>
      <protection/>
    </xf>
    <xf numFmtId="0" fontId="6" fillId="0" borderId="18" xfId="64" applyFont="1" applyFill="1" applyBorder="1" applyAlignment="1" applyProtection="1">
      <alignment horizontal="center" vertical="center" wrapText="1"/>
      <protection/>
    </xf>
    <xf numFmtId="0" fontId="6" fillId="0" borderId="19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11" fillId="34" borderId="0" xfId="61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youshiki22" xfId="63"/>
    <cellStyle name="標準_youshiki27" xfId="64"/>
    <cellStyle name="良い" xfId="65"/>
  </cellStyles>
  <dxfs count="26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tabSelected="1" zoomScalePageLayoutView="0" workbookViewId="0" topLeftCell="A1">
      <selection activeCell="BB17" sqref="BB17"/>
    </sheetView>
  </sheetViews>
  <sheetFormatPr defaultColWidth="9.00390625" defaultRowHeight="13.5"/>
  <cols>
    <col min="1" max="1" width="1.875" style="33" customWidth="1"/>
    <col min="2" max="2" width="3.25390625" style="33" customWidth="1"/>
    <col min="3" max="52" width="1.75390625" style="33" customWidth="1"/>
    <col min="53" max="16384" width="9.00390625" style="33" customWidth="1"/>
  </cols>
  <sheetData>
    <row r="1" spans="1:52" ht="15">
      <c r="A1" s="31"/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5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6"/>
    </row>
    <row r="3" spans="1:52" ht="21" customHeight="1">
      <c r="A3" s="216" t="s">
        <v>37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8"/>
    </row>
    <row r="4" spans="1:52" ht="16.5" customHeight="1">
      <c r="A4" s="219" t="s">
        <v>261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8"/>
    </row>
    <row r="5" spans="1:52" ht="11.25" customHeight="1">
      <c r="A5" s="39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8"/>
    </row>
    <row r="6" spans="1:52" s="44" customFormat="1" ht="20.25" customHeight="1">
      <c r="A6" s="40"/>
      <c r="B6" s="25" t="s">
        <v>26</v>
      </c>
      <c r="C6" s="25" t="s">
        <v>22</v>
      </c>
      <c r="D6" s="25"/>
      <c r="E6" s="25"/>
      <c r="F6" s="41"/>
      <c r="G6" s="41"/>
      <c r="H6" s="41"/>
      <c r="I6" s="41"/>
      <c r="J6" s="41"/>
      <c r="K6" s="41"/>
      <c r="L6" s="41"/>
      <c r="M6" s="220" t="s">
        <v>39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5" t="s">
        <v>20</v>
      </c>
      <c r="Z6" s="25"/>
      <c r="AA6" s="25"/>
      <c r="AB6" s="25"/>
      <c r="AC6" s="25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3"/>
    </row>
    <row r="7" spans="1:52" ht="14.2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7"/>
    </row>
    <row r="8" spans="1:52" ht="13.5" customHeight="1">
      <c r="A8" s="45"/>
      <c r="B8" s="43"/>
      <c r="C8" s="222" t="s">
        <v>19</v>
      </c>
      <c r="D8" s="223"/>
      <c r="E8" s="223"/>
      <c r="F8" s="223"/>
      <c r="G8" s="223"/>
      <c r="H8" s="223"/>
      <c r="I8" s="224"/>
      <c r="J8" s="228" t="s">
        <v>7</v>
      </c>
      <c r="K8" s="209"/>
      <c r="L8" s="209"/>
      <c r="M8" s="210"/>
      <c r="N8" s="228"/>
      <c r="O8" s="209"/>
      <c r="P8" s="209"/>
      <c r="Q8" s="212"/>
      <c r="R8" s="229"/>
      <c r="S8" s="209"/>
      <c r="T8" s="209"/>
      <c r="U8" s="212"/>
      <c r="V8" s="208" t="s">
        <v>21</v>
      </c>
      <c r="W8" s="209"/>
      <c r="X8" s="209"/>
      <c r="Y8" s="210"/>
      <c r="Z8" s="211"/>
      <c r="AA8" s="209"/>
      <c r="AB8" s="209"/>
      <c r="AC8" s="212"/>
      <c r="AD8" s="208"/>
      <c r="AE8" s="209"/>
      <c r="AF8" s="209"/>
      <c r="AG8" s="212"/>
      <c r="AH8" s="208" t="s">
        <v>11</v>
      </c>
      <c r="AI8" s="209"/>
      <c r="AJ8" s="209"/>
      <c r="AK8" s="210"/>
      <c r="AL8" s="211"/>
      <c r="AM8" s="209"/>
      <c r="AN8" s="209"/>
      <c r="AO8" s="212"/>
      <c r="AP8" s="208"/>
      <c r="AQ8" s="209"/>
      <c r="AR8" s="209"/>
      <c r="AS8" s="212"/>
      <c r="AT8" s="208" t="s">
        <v>1</v>
      </c>
      <c r="AU8" s="209"/>
      <c r="AV8" s="209"/>
      <c r="AW8" s="210"/>
      <c r="AX8" s="46"/>
      <c r="AY8" s="46"/>
      <c r="AZ8" s="47"/>
    </row>
    <row r="9" spans="1:53" ht="39" customHeight="1">
      <c r="A9" s="45"/>
      <c r="B9" s="48"/>
      <c r="C9" s="225"/>
      <c r="D9" s="226"/>
      <c r="E9" s="226"/>
      <c r="F9" s="226"/>
      <c r="G9" s="226"/>
      <c r="H9" s="226"/>
      <c r="I9" s="227"/>
      <c r="J9" s="213" t="str">
        <f>IF(SUM(AH13:AH16)&lt;1000000000,IF(SUM(AH13:AH16)&gt;=100000000,"\"," "),ROUNDDOWN(RIGHT(AH17,10)/1000000000,0))</f>
        <v> </v>
      </c>
      <c r="K9" s="214"/>
      <c r="L9" s="214"/>
      <c r="M9" s="215"/>
      <c r="N9" s="196" t="str">
        <f>IF(SUM(AH13:AH16)&lt;100000000,IF(SUM(AH13:AH16)&gt;=10000000,"\"," "),ROUNDDOWN(RIGHT(AH17,9)/100000000,0))</f>
        <v> </v>
      </c>
      <c r="O9" s="194"/>
      <c r="P9" s="194"/>
      <c r="Q9" s="194"/>
      <c r="R9" s="193" t="str">
        <f>IF(SUM(AH13:AH16)&lt;10000000,IF(SUM(AH13:AH16)&gt;=1000000,"\"," "),ROUNDDOWN(RIGHT(AH17,8)/10000000,0))</f>
        <v> </v>
      </c>
      <c r="S9" s="194"/>
      <c r="T9" s="194"/>
      <c r="U9" s="194"/>
      <c r="V9" s="193" t="str">
        <f>IF(SUM(AH13:AH16)&lt;1000000,IF(SUM(AH13:AH16)&gt;=100000,"\"," "),ROUNDDOWN(RIGHT(AH17,7)/1000000,0))</f>
        <v> </v>
      </c>
      <c r="W9" s="194"/>
      <c r="X9" s="194"/>
      <c r="Y9" s="195"/>
      <c r="Z9" s="196" t="str">
        <f>IF(SUM(AH13:AH16)&lt;100000,IF(SUM(AH13:AH16)&gt;=10000,"\"," "),ROUNDDOWN(RIGHT(AH17,6)/100000,0))</f>
        <v> </v>
      </c>
      <c r="AA9" s="194"/>
      <c r="AB9" s="194"/>
      <c r="AC9" s="194"/>
      <c r="AD9" s="193" t="str">
        <f>IF(SUM(AH13:AH16)&lt;10000,IF(SUM(AH13:AH16)&gt;=1000,"\"," "),ROUNDDOWN(RIGHT(AH17,5)/10000,0))</f>
        <v> </v>
      </c>
      <c r="AE9" s="194"/>
      <c r="AF9" s="194"/>
      <c r="AG9" s="194"/>
      <c r="AH9" s="193" t="str">
        <f>IF(SUM(AH13:AH16)&lt;1000,IF(SUM(AH13:AH16)&gt;=100,"\"," "),ROUNDDOWN(RIGHT(AH17,4)/1000,0))</f>
        <v> </v>
      </c>
      <c r="AI9" s="194"/>
      <c r="AJ9" s="194"/>
      <c r="AK9" s="195"/>
      <c r="AL9" s="196" t="str">
        <f>IF(SUM(AH13:AH16)&lt;100,IF(SUM(AH13:AH16)&gt;=10,"\"," "),ROUNDDOWN(RIGHT(AH17,3)/100,0))</f>
        <v> </v>
      </c>
      <c r="AM9" s="194"/>
      <c r="AN9" s="194"/>
      <c r="AO9" s="194"/>
      <c r="AP9" s="197" t="str">
        <f>IF(SUM(AH13:AH16)&lt;10,IF(SUM(AH13:AH16)&gt;=1,"\"," "),ROUNDDOWN(RIGHT(AH17,2)/10,0))</f>
        <v> </v>
      </c>
      <c r="AQ9" s="198"/>
      <c r="AR9" s="198"/>
      <c r="AS9" s="199"/>
      <c r="AT9" s="193" t="str">
        <f>RIGHT(AH17,1)</f>
        <v> </v>
      </c>
      <c r="AU9" s="194"/>
      <c r="AV9" s="194"/>
      <c r="AW9" s="195"/>
      <c r="AX9" s="46"/>
      <c r="AY9" s="46"/>
      <c r="AZ9" s="47"/>
      <c r="BA9" s="50"/>
    </row>
    <row r="10" spans="1:52" ht="25.5" customHeight="1">
      <c r="A10" s="45"/>
      <c r="B10" s="5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7"/>
    </row>
    <row r="11" spans="1:52" ht="33.75" customHeight="1">
      <c r="A11" s="45"/>
      <c r="B11" s="200" t="str">
        <f>IF(AK24=1,"移動支援事業の内訳",IF(AK24=2,"地域活動支援センター事業の内訳",IF(AK24=3,"日中一時支援事業の内訳","事業の内訳")))</f>
        <v>事業の内訳</v>
      </c>
      <c r="C11" s="139" t="s">
        <v>42</v>
      </c>
      <c r="D11" s="191"/>
      <c r="E11" s="192"/>
      <c r="F11" s="188"/>
      <c r="G11" s="189"/>
      <c r="H11" s="190"/>
      <c r="I11" s="188"/>
      <c r="J11" s="203"/>
      <c r="K11" s="204"/>
      <c r="L11" s="205" t="s">
        <v>12</v>
      </c>
      <c r="M11" s="206"/>
      <c r="N11" s="207"/>
      <c r="O11" s="188"/>
      <c r="P11" s="189"/>
      <c r="Q11" s="190"/>
      <c r="R11" s="188"/>
      <c r="S11" s="189"/>
      <c r="T11" s="190"/>
      <c r="U11" s="139" t="s">
        <v>13</v>
      </c>
      <c r="V11" s="191"/>
      <c r="W11" s="192"/>
      <c r="X11" s="52"/>
      <c r="Y11" s="49"/>
      <c r="Z11" s="49"/>
      <c r="AA11" s="37"/>
      <c r="AB11" s="53"/>
      <c r="AC11" s="53"/>
      <c r="AD11" s="53"/>
      <c r="AE11" s="53"/>
      <c r="AF11" s="37"/>
      <c r="AG11" s="53"/>
      <c r="AH11" s="53"/>
      <c r="AI11" s="53"/>
      <c r="AJ11" s="53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1:52" ht="29.25" customHeight="1">
      <c r="A12" s="45"/>
      <c r="B12" s="201"/>
      <c r="C12" s="139" t="s">
        <v>369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2"/>
      <c r="X12" s="139" t="s">
        <v>14</v>
      </c>
      <c r="Y12" s="191"/>
      <c r="Z12" s="191"/>
      <c r="AA12" s="191"/>
      <c r="AB12" s="191"/>
      <c r="AC12" s="191"/>
      <c r="AD12" s="191"/>
      <c r="AE12" s="191"/>
      <c r="AF12" s="191"/>
      <c r="AG12" s="192"/>
      <c r="AH12" s="139" t="s">
        <v>15</v>
      </c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2"/>
      <c r="AZ12" s="47"/>
    </row>
    <row r="13" spans="1:52" ht="24" customHeight="1">
      <c r="A13" s="45"/>
      <c r="B13" s="201"/>
      <c r="C13" s="185">
        <f>IF(AH13&gt;0,"移動支援事業","")</f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7"/>
      <c r="X13" s="174">
        <f>SUM('明細書1:25'!AO35)+'選挙用明細書'!AO36</f>
        <v>0</v>
      </c>
      <c r="Y13" s="175"/>
      <c r="Z13" s="175"/>
      <c r="AA13" s="175"/>
      <c r="AB13" s="175"/>
      <c r="AC13" s="175"/>
      <c r="AD13" s="175"/>
      <c r="AE13" s="175"/>
      <c r="AF13" s="175"/>
      <c r="AG13" s="176"/>
      <c r="AH13" s="177">
        <f>SUM('明細書1:25'!X35:AC35)+'選挙用明細書'!X36</f>
        <v>0</v>
      </c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9"/>
      <c r="AZ13" s="47"/>
    </row>
    <row r="14" spans="1:52" ht="24" customHeight="1">
      <c r="A14" s="45"/>
      <c r="B14" s="201"/>
      <c r="C14" s="185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7"/>
      <c r="X14" s="174"/>
      <c r="Y14" s="175"/>
      <c r="Z14" s="175"/>
      <c r="AA14" s="175"/>
      <c r="AB14" s="175"/>
      <c r="AC14" s="175"/>
      <c r="AD14" s="175"/>
      <c r="AE14" s="175"/>
      <c r="AF14" s="175"/>
      <c r="AG14" s="176"/>
      <c r="AH14" s="177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9"/>
      <c r="AZ14" s="47"/>
    </row>
    <row r="15" spans="1:52" ht="24" customHeight="1">
      <c r="A15" s="45"/>
      <c r="B15" s="201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3"/>
      <c r="X15" s="174"/>
      <c r="Y15" s="175"/>
      <c r="Z15" s="175"/>
      <c r="AA15" s="175"/>
      <c r="AB15" s="175"/>
      <c r="AC15" s="175"/>
      <c r="AD15" s="175"/>
      <c r="AE15" s="175"/>
      <c r="AF15" s="175"/>
      <c r="AG15" s="176"/>
      <c r="AH15" s="177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9"/>
      <c r="AZ15" s="47"/>
    </row>
    <row r="16" spans="1:52" ht="24" customHeight="1">
      <c r="A16" s="45"/>
      <c r="B16" s="201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3"/>
      <c r="X16" s="174"/>
      <c r="Y16" s="175"/>
      <c r="Z16" s="175"/>
      <c r="AA16" s="175"/>
      <c r="AB16" s="175"/>
      <c r="AC16" s="175"/>
      <c r="AD16" s="175"/>
      <c r="AE16" s="175"/>
      <c r="AF16" s="175"/>
      <c r="AG16" s="176"/>
      <c r="AH16" s="177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9"/>
      <c r="AZ16" s="47"/>
    </row>
    <row r="17" spans="1:52" ht="24" customHeight="1">
      <c r="A17" s="45"/>
      <c r="B17" s="202"/>
      <c r="C17" s="139" t="s">
        <v>16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74" t="str">
        <f>IF(SUM(X13:X16)=0," ",SUM(X13:X16))</f>
        <v> </v>
      </c>
      <c r="Y17" s="181"/>
      <c r="Z17" s="181"/>
      <c r="AA17" s="181"/>
      <c r="AB17" s="181"/>
      <c r="AC17" s="181"/>
      <c r="AD17" s="181"/>
      <c r="AE17" s="181"/>
      <c r="AF17" s="181"/>
      <c r="AG17" s="182"/>
      <c r="AH17" s="177" t="str">
        <f>IF(SUM(AH13:AH16)=0," ",SUM(AH13:AH16))</f>
        <v> </v>
      </c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4"/>
      <c r="AZ17" s="47"/>
    </row>
    <row r="18" spans="1:52" ht="12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7"/>
    </row>
    <row r="19" spans="1:52" ht="14.25">
      <c r="A19" s="45"/>
      <c r="B19" s="46"/>
      <c r="C19" s="46"/>
      <c r="D19" s="54"/>
      <c r="E19" s="54" t="str">
        <f>IF(F11+I11+O11+R11=0," ","令和")</f>
        <v> </v>
      </c>
      <c r="F19" s="149" t="str">
        <f>IF(F11*10+I11=0," ",F11*10+I11)</f>
        <v> </v>
      </c>
      <c r="G19" s="149"/>
      <c r="H19" s="150"/>
      <c r="I19" s="46" t="str">
        <f>IF(F11+I11+O11+R11=0," ","年")</f>
        <v> </v>
      </c>
      <c r="J19" s="46"/>
      <c r="K19" s="120" t="str">
        <f>IF(O11*10+R11=0," ",O11*10+R11)</f>
        <v> </v>
      </c>
      <c r="L19" s="120"/>
      <c r="M19" s="120"/>
      <c r="N19" s="46" t="str">
        <f>IF(F11+I11+O11+R11=0," ","月の業務が完了したことに基づき、上記のとおり請求します。")</f>
        <v> 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7"/>
    </row>
    <row r="20" spans="1:52" s="44" customFormat="1" ht="19.5" customHeight="1">
      <c r="A20" s="55"/>
      <c r="B20" s="42"/>
      <c r="C20" s="42" t="str">
        <f>IF(F11+I11+O11+R11=0,"上記の月の業務が完了したことに基づき上記のとおり請求します。"," ")</f>
        <v>上記の月の業務が完了したことに基づき上記のとおり請求します。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3"/>
    </row>
    <row r="21" spans="1:52" ht="6.7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</row>
    <row r="22" spans="1:52" s="44" customFormat="1" ht="21.75" customHeight="1">
      <c r="A22" s="55"/>
      <c r="B22" s="5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37"/>
      <c r="AD22" s="37"/>
      <c r="AE22" s="37"/>
      <c r="AF22" s="37"/>
      <c r="AG22" s="37"/>
      <c r="AH22" s="57" t="s">
        <v>42</v>
      </c>
      <c r="AI22" s="37"/>
      <c r="AJ22" s="57"/>
      <c r="AK22" s="151" t="str">
        <f>IF(F11*10+I11=0," ",IF(O11*10+R11&lt;12,F11*10+I11,F11*10+I11+1))</f>
        <v> </v>
      </c>
      <c r="AL22" s="152"/>
      <c r="AM22" s="152"/>
      <c r="AN22" s="58" t="s">
        <v>12</v>
      </c>
      <c r="AO22" s="58"/>
      <c r="AP22" s="151" t="str">
        <f>IF(O11*10+R11=0," ",IF(O11*10+R11=3,3,IF(O11*10+R11&lt;12,O11*10+R11+1,1)))</f>
        <v> </v>
      </c>
      <c r="AQ22" s="152"/>
      <c r="AR22" s="152"/>
      <c r="AS22" s="58" t="s">
        <v>35</v>
      </c>
      <c r="AT22" s="58"/>
      <c r="AU22" s="151" t="str">
        <f>IF(F11+I11+O11+R11=0," ",IF(O11*10+R11=3,31,"10"))</f>
        <v> </v>
      </c>
      <c r="AV22" s="152"/>
      <c r="AW22" s="152"/>
      <c r="AX22" s="58" t="s">
        <v>36</v>
      </c>
      <c r="AY22" s="58"/>
      <c r="AZ22" s="43"/>
    </row>
    <row r="23" spans="1:52" ht="13.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7"/>
    </row>
    <row r="24" spans="1:52" ht="38.2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139" t="s">
        <v>17</v>
      </c>
      <c r="Q24" s="140"/>
      <c r="R24" s="140"/>
      <c r="S24" s="140"/>
      <c r="T24" s="140"/>
      <c r="U24" s="141"/>
      <c r="V24" s="142"/>
      <c r="W24" s="143"/>
      <c r="X24" s="144"/>
      <c r="Y24" s="134"/>
      <c r="Z24" s="135"/>
      <c r="AA24" s="136"/>
      <c r="AB24" s="134"/>
      <c r="AC24" s="135"/>
      <c r="AD24" s="136"/>
      <c r="AE24" s="134"/>
      <c r="AF24" s="135"/>
      <c r="AG24" s="136"/>
      <c r="AH24" s="134"/>
      <c r="AI24" s="135"/>
      <c r="AJ24" s="136"/>
      <c r="AK24" s="134"/>
      <c r="AL24" s="135"/>
      <c r="AM24" s="136"/>
      <c r="AN24" s="134"/>
      <c r="AO24" s="135"/>
      <c r="AP24" s="136"/>
      <c r="AQ24" s="134"/>
      <c r="AR24" s="135"/>
      <c r="AS24" s="136"/>
      <c r="AT24" s="134"/>
      <c r="AU24" s="135"/>
      <c r="AV24" s="136"/>
      <c r="AW24" s="134"/>
      <c r="AX24" s="135"/>
      <c r="AY24" s="148"/>
      <c r="AZ24" s="47"/>
    </row>
    <row r="25" spans="1:52" ht="21.75" customHeight="1">
      <c r="A25" s="45"/>
      <c r="B25" s="46"/>
      <c r="C25" s="46"/>
      <c r="D25" s="46"/>
      <c r="E25" s="46"/>
      <c r="F25" s="46"/>
      <c r="G25" s="32"/>
      <c r="H25" s="32"/>
      <c r="I25" s="32"/>
      <c r="J25" s="32"/>
      <c r="K25" s="32"/>
      <c r="L25" s="46"/>
      <c r="M25" s="46"/>
      <c r="N25" s="46"/>
      <c r="O25" s="46"/>
      <c r="P25" s="153" t="s">
        <v>18</v>
      </c>
      <c r="Q25" s="154"/>
      <c r="R25" s="154"/>
      <c r="S25" s="154"/>
      <c r="T25" s="154"/>
      <c r="U25" s="155"/>
      <c r="V25" s="128" t="s">
        <v>51</v>
      </c>
      <c r="W25" s="129"/>
      <c r="X25" s="129"/>
      <c r="Y25" s="129"/>
      <c r="Z25" s="130"/>
      <c r="AA25" s="121" t="s">
        <v>230</v>
      </c>
      <c r="AB25" s="122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4"/>
      <c r="AZ25" s="47"/>
    </row>
    <row r="26" spans="1:52" ht="54.75" customHeight="1">
      <c r="A26" s="45"/>
      <c r="B26" s="46"/>
      <c r="C26" s="46"/>
      <c r="D26" s="46"/>
      <c r="E26" s="46"/>
      <c r="F26" s="46"/>
      <c r="G26" s="32"/>
      <c r="H26" s="32"/>
      <c r="I26" s="32"/>
      <c r="J26" s="32"/>
      <c r="K26" s="32"/>
      <c r="L26" s="46"/>
      <c r="M26" s="46"/>
      <c r="N26" s="46"/>
      <c r="O26" s="46"/>
      <c r="P26" s="156"/>
      <c r="Q26" s="157"/>
      <c r="R26" s="157"/>
      <c r="S26" s="157"/>
      <c r="T26" s="157"/>
      <c r="U26" s="158"/>
      <c r="V26" s="131"/>
      <c r="W26" s="132"/>
      <c r="X26" s="132"/>
      <c r="Y26" s="132"/>
      <c r="Z26" s="133"/>
      <c r="AA26" s="166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  <c r="AZ26" s="47"/>
    </row>
    <row r="27" spans="1:52" ht="30.75" customHeight="1">
      <c r="A27" s="45"/>
      <c r="B27" s="46"/>
      <c r="C27" s="46"/>
      <c r="D27" s="46"/>
      <c r="E27" s="46"/>
      <c r="F27" s="46"/>
      <c r="G27" s="32"/>
      <c r="H27" s="32"/>
      <c r="I27" s="32"/>
      <c r="J27" s="32"/>
      <c r="K27" s="32"/>
      <c r="L27" s="46"/>
      <c r="M27" s="46"/>
      <c r="N27" s="46"/>
      <c r="O27" s="46"/>
      <c r="P27" s="159"/>
      <c r="Q27" s="157"/>
      <c r="R27" s="157"/>
      <c r="S27" s="157"/>
      <c r="T27" s="157"/>
      <c r="U27" s="158"/>
      <c r="V27" s="163" t="s">
        <v>8</v>
      </c>
      <c r="W27" s="164"/>
      <c r="X27" s="164"/>
      <c r="Y27" s="164"/>
      <c r="Z27" s="165"/>
      <c r="AA27" s="145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7"/>
      <c r="AZ27" s="47"/>
    </row>
    <row r="28" spans="1:52" ht="50.25" customHeight="1">
      <c r="A28" s="45"/>
      <c r="B28" s="46"/>
      <c r="C28" s="46"/>
      <c r="D28" s="46"/>
      <c r="E28" s="46"/>
      <c r="F28" s="46"/>
      <c r="G28" s="32"/>
      <c r="H28" s="32"/>
      <c r="I28" s="32"/>
      <c r="J28" s="32"/>
      <c r="K28" s="32"/>
      <c r="L28" s="46"/>
      <c r="M28" s="46"/>
      <c r="N28" s="46"/>
      <c r="O28" s="46"/>
      <c r="P28" s="159"/>
      <c r="Q28" s="157"/>
      <c r="R28" s="157"/>
      <c r="S28" s="157"/>
      <c r="T28" s="157"/>
      <c r="U28" s="158"/>
      <c r="V28" s="163" t="s">
        <v>9</v>
      </c>
      <c r="W28" s="164"/>
      <c r="X28" s="164"/>
      <c r="Y28" s="164"/>
      <c r="Z28" s="165"/>
      <c r="AA28" s="145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7"/>
      <c r="AZ28" s="47"/>
    </row>
    <row r="29" spans="1:52" ht="50.25" customHeight="1">
      <c r="A29" s="45"/>
      <c r="B29" s="46"/>
      <c r="C29" s="46"/>
      <c r="D29" s="46"/>
      <c r="E29" s="46"/>
      <c r="F29" s="46"/>
      <c r="G29" s="32"/>
      <c r="H29" s="32"/>
      <c r="I29" s="32"/>
      <c r="J29" s="32"/>
      <c r="K29" s="32"/>
      <c r="L29" s="46"/>
      <c r="M29" s="46"/>
      <c r="N29" s="46"/>
      <c r="O29" s="46"/>
      <c r="P29" s="160"/>
      <c r="Q29" s="161"/>
      <c r="R29" s="161"/>
      <c r="S29" s="161"/>
      <c r="T29" s="161"/>
      <c r="U29" s="162"/>
      <c r="V29" s="125" t="s">
        <v>10</v>
      </c>
      <c r="W29" s="126"/>
      <c r="X29" s="126"/>
      <c r="Y29" s="126"/>
      <c r="Z29" s="127"/>
      <c r="AA29" s="137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69" t="s">
        <v>231</v>
      </c>
      <c r="AW29" s="169"/>
      <c r="AX29" s="169"/>
      <c r="AY29" s="170"/>
      <c r="AZ29" s="59"/>
    </row>
    <row r="30" spans="1:52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35"/>
      <c r="W30" s="35"/>
      <c r="X30" s="35"/>
      <c r="Y30" s="35"/>
      <c r="Z30" s="35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</row>
    <row r="31" spans="1:52" ht="12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ht="12.75">
      <c r="A32" s="45"/>
      <c r="B32" s="46"/>
      <c r="C32" s="46"/>
      <c r="D32" s="46"/>
      <c r="E32" s="46" t="s">
        <v>27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</row>
    <row r="33" spans="1:52" ht="12.7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</row>
    <row r="34" spans="1:52" ht="12.75">
      <c r="A34" s="45"/>
      <c r="B34" s="46"/>
      <c r="C34" s="46"/>
      <c r="D34" s="46"/>
      <c r="E34" s="46"/>
      <c r="F34" s="46"/>
      <c r="G34" s="46">
        <v>1</v>
      </c>
      <c r="H34" s="46"/>
      <c r="I34" s="46" t="s">
        <v>28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W34" s="46"/>
      <c r="AX34" s="46"/>
      <c r="AY34" s="46"/>
      <c r="AZ34" s="47"/>
    </row>
    <row r="35" spans="1:52" ht="12.75">
      <c r="A35" s="45"/>
      <c r="B35" s="46"/>
      <c r="C35" s="46"/>
      <c r="D35" s="46"/>
      <c r="E35" s="46"/>
      <c r="F35" s="46"/>
      <c r="G35" s="46">
        <v>2</v>
      </c>
      <c r="H35" s="46"/>
      <c r="I35" s="46" t="s">
        <v>49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W35" s="46"/>
      <c r="AX35" s="46"/>
      <c r="AY35" s="46"/>
      <c r="AZ35" s="47"/>
    </row>
    <row r="36" spans="1:52" ht="12.75">
      <c r="A36" s="45"/>
      <c r="B36" s="46"/>
      <c r="C36" s="46"/>
      <c r="D36" s="46"/>
      <c r="E36" s="46"/>
      <c r="F36" s="46"/>
      <c r="G36" s="46">
        <v>3</v>
      </c>
      <c r="H36" s="46"/>
      <c r="I36" s="46" t="s">
        <v>29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W36" s="46"/>
      <c r="AX36" s="46"/>
      <c r="AY36" s="46"/>
      <c r="AZ36" s="47"/>
    </row>
    <row r="37" spans="1:52" ht="12.75">
      <c r="A37" s="45"/>
      <c r="B37" s="46"/>
      <c r="C37" s="46"/>
      <c r="D37" s="46"/>
      <c r="E37" s="46"/>
      <c r="F37" s="46"/>
      <c r="G37" s="46"/>
      <c r="H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W37" s="46"/>
      <c r="AX37" s="46"/>
      <c r="AY37" s="46"/>
      <c r="AZ37" s="47"/>
    </row>
    <row r="38" spans="1:52" ht="6.75" customHeight="1">
      <c r="A38" s="6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1"/>
    </row>
  </sheetData>
  <sheetProtection selectLockedCells="1"/>
  <protectedRanges>
    <protectedRange sqref="AA25:AU29 AV25:AY28 AV29:AX29" name="範囲9"/>
    <protectedRange sqref="V24:AY24" name="範囲8"/>
    <protectedRange sqref="K6:X6" name="範囲1"/>
    <protectedRange sqref="F11:K11 AK22:AM22 AP22:AR22 AU22:AW22" name="範囲2"/>
    <protectedRange sqref="O11:T11" name="範囲3"/>
    <protectedRange sqref="C13:AY16" name="範囲4"/>
  </protectedRanges>
  <mergeCells count="78">
    <mergeCell ref="A3:AZ3"/>
    <mergeCell ref="A4:AZ4"/>
    <mergeCell ref="M6:X6"/>
    <mergeCell ref="C8:I9"/>
    <mergeCell ref="J8:M8"/>
    <mergeCell ref="N8:Q8"/>
    <mergeCell ref="R8:U8"/>
    <mergeCell ref="V8:Y8"/>
    <mergeCell ref="Z8:AC8"/>
    <mergeCell ref="AD8:AG8"/>
    <mergeCell ref="AH8:AK8"/>
    <mergeCell ref="AL8:AO8"/>
    <mergeCell ref="AP8:AS8"/>
    <mergeCell ref="AT8:AW8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B11:B17"/>
    <mergeCell ref="C11:E11"/>
    <mergeCell ref="F11:H11"/>
    <mergeCell ref="I11:K11"/>
    <mergeCell ref="L11:N11"/>
    <mergeCell ref="O11:Q11"/>
    <mergeCell ref="R11:T11"/>
    <mergeCell ref="U11:W11"/>
    <mergeCell ref="C12:W12"/>
    <mergeCell ref="X12:AG12"/>
    <mergeCell ref="AH12:AY12"/>
    <mergeCell ref="C13:W13"/>
    <mergeCell ref="X13:AG13"/>
    <mergeCell ref="AH13:AY13"/>
    <mergeCell ref="C14:W14"/>
    <mergeCell ref="X14:AG14"/>
    <mergeCell ref="AH14:AY14"/>
    <mergeCell ref="C15:W15"/>
    <mergeCell ref="X15:AG15"/>
    <mergeCell ref="AH15:AY15"/>
    <mergeCell ref="C16:W16"/>
    <mergeCell ref="X16:AG16"/>
    <mergeCell ref="AH16:AY16"/>
    <mergeCell ref="C17:W17"/>
    <mergeCell ref="X17:AG17"/>
    <mergeCell ref="AH17:AY17"/>
    <mergeCell ref="F19:H19"/>
    <mergeCell ref="AK22:AM22"/>
    <mergeCell ref="AP22:AR22"/>
    <mergeCell ref="AU22:AW22"/>
    <mergeCell ref="P25:U29"/>
    <mergeCell ref="V27:Z27"/>
    <mergeCell ref="AA27:AY27"/>
    <mergeCell ref="V28:Z28"/>
    <mergeCell ref="AA26:AY26"/>
    <mergeCell ref="AV29:AY29"/>
    <mergeCell ref="AA29:AU29"/>
    <mergeCell ref="P24:U24"/>
    <mergeCell ref="V24:X24"/>
    <mergeCell ref="Y24:AA24"/>
    <mergeCell ref="AB24:AD24"/>
    <mergeCell ref="AE24:AG24"/>
    <mergeCell ref="AA28:AY28"/>
    <mergeCell ref="AW24:AY24"/>
    <mergeCell ref="K19:M19"/>
    <mergeCell ref="AA25:AB25"/>
    <mergeCell ref="AC25:AY25"/>
    <mergeCell ref="V29:Z29"/>
    <mergeCell ref="V25:Z26"/>
    <mergeCell ref="AK24:AM24"/>
    <mergeCell ref="AN24:AP24"/>
    <mergeCell ref="AQ24:AS24"/>
    <mergeCell ref="AT24:AV24"/>
    <mergeCell ref="AH24:AJ24"/>
  </mergeCells>
  <printOptions/>
  <pageMargins left="0.5905511811023623" right="0.5905511811023623" top="0.7874015748031497" bottom="0.3937007874015748" header="0.5118110236220472" footer="0.5118110236220472"/>
  <pageSetup blackAndWhite="1" fitToHeight="1" fitToWidth="1" horizontalDpi="600" verticalDpi="600" orientation="portrait" paperSize="9" scale="9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7" sqref="AQ17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7" sqref="AQ17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8" sqref="AQ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6" sqref="AQ16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L18" sqref="AL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7" sqref="AQ17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8" sqref="AQ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8" sqref="AQ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8" sqref="AQ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8" sqref="AQ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100" zoomScalePageLayoutView="0" workbookViewId="0" topLeftCell="A1">
      <selection activeCell="AS15" sqref="AS15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35" t="s">
        <v>40</v>
      </c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6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>IF(C15&gt;=162911,1,0)</f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>IF(C16&gt;=162911,1,0)</f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aca="true" t="shared" si="2" ref="AP17:AP27">IF(C17&gt;=162911,1,0)</f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2:W32"/>
    <mergeCell ref="E11:H11"/>
    <mergeCell ref="Q8:W8"/>
    <mergeCell ref="B8:D8"/>
    <mergeCell ref="Q9:U10"/>
    <mergeCell ref="V9:AG10"/>
    <mergeCell ref="Y29:AC29"/>
    <mergeCell ref="X32:AC32"/>
    <mergeCell ref="AD32:AG32"/>
    <mergeCell ref="P27:S27"/>
    <mergeCell ref="X35:AC35"/>
    <mergeCell ref="D35:W35"/>
    <mergeCell ref="AD35:AG35"/>
    <mergeCell ref="AD29:AG29"/>
    <mergeCell ref="S37:W37"/>
    <mergeCell ref="X37:Z37"/>
    <mergeCell ref="AA37:AD37"/>
    <mergeCell ref="AE37:AG37"/>
    <mergeCell ref="AD33:AG33"/>
    <mergeCell ref="Y33:AC33"/>
    <mergeCell ref="T27:W27"/>
    <mergeCell ref="X27:AC27"/>
    <mergeCell ref="AD27:AG27"/>
    <mergeCell ref="C28:W28"/>
    <mergeCell ref="Y28:AC28"/>
    <mergeCell ref="AD28:AG28"/>
    <mergeCell ref="P25:S25"/>
    <mergeCell ref="T25:W25"/>
    <mergeCell ref="X25:AC25"/>
    <mergeCell ref="AD25:AG25"/>
    <mergeCell ref="P26:S26"/>
    <mergeCell ref="T26:W26"/>
    <mergeCell ref="X26:AC26"/>
    <mergeCell ref="AD26:AG26"/>
    <mergeCell ref="T23:W23"/>
    <mergeCell ref="X23:AC23"/>
    <mergeCell ref="AD23:AG23"/>
    <mergeCell ref="P24:S24"/>
    <mergeCell ref="T24:W24"/>
    <mergeCell ref="X24:AC24"/>
    <mergeCell ref="AD24:AG24"/>
    <mergeCell ref="X21:AC21"/>
    <mergeCell ref="AD21:AG21"/>
    <mergeCell ref="P22:S22"/>
    <mergeCell ref="T22:W22"/>
    <mergeCell ref="X22:AC22"/>
    <mergeCell ref="AD22:AG22"/>
    <mergeCell ref="P19:S19"/>
    <mergeCell ref="T19:W19"/>
    <mergeCell ref="X19:AC19"/>
    <mergeCell ref="AD19:AG19"/>
    <mergeCell ref="P20:S20"/>
    <mergeCell ref="T20:W20"/>
    <mergeCell ref="X20:AC20"/>
    <mergeCell ref="AD20:AG20"/>
    <mergeCell ref="P17:S17"/>
    <mergeCell ref="T17:W17"/>
    <mergeCell ref="X17:AC17"/>
    <mergeCell ref="AD17:AG17"/>
    <mergeCell ref="P18:S18"/>
    <mergeCell ref="T18:W18"/>
    <mergeCell ref="X18:AC18"/>
    <mergeCell ref="AD18:AG18"/>
    <mergeCell ref="P15:S15"/>
    <mergeCell ref="X15:AC15"/>
    <mergeCell ref="AD15:AG15"/>
    <mergeCell ref="D14:O14"/>
    <mergeCell ref="D15:O15"/>
    <mergeCell ref="P16:S16"/>
    <mergeCell ref="T16:W16"/>
    <mergeCell ref="X16:AC16"/>
    <mergeCell ref="AD16:AG16"/>
    <mergeCell ref="P13:S13"/>
    <mergeCell ref="T13:W13"/>
    <mergeCell ref="X13:AC13"/>
    <mergeCell ref="AD13:AG13"/>
    <mergeCell ref="P14:S14"/>
    <mergeCell ref="T14:W14"/>
    <mergeCell ref="X14:AC14"/>
    <mergeCell ref="AD14:AG14"/>
    <mergeCell ref="D18:O18"/>
    <mergeCell ref="D19:O19"/>
    <mergeCell ref="D17:O17"/>
    <mergeCell ref="B9:D9"/>
    <mergeCell ref="B10:D10"/>
    <mergeCell ref="D13:O13"/>
    <mergeCell ref="D16:O16"/>
    <mergeCell ref="E10:N10"/>
    <mergeCell ref="B13:B29"/>
    <mergeCell ref="B11:D11"/>
    <mergeCell ref="AD6:AE6"/>
    <mergeCell ref="AF6:AG6"/>
    <mergeCell ref="T15:W15"/>
    <mergeCell ref="A3:AH3"/>
    <mergeCell ref="A4:AH4"/>
    <mergeCell ref="S6:V6"/>
    <mergeCell ref="W6:X6"/>
    <mergeCell ref="Y6:Z6"/>
    <mergeCell ref="AB6:AC6"/>
    <mergeCell ref="E9:N9"/>
    <mergeCell ref="R29:W29"/>
    <mergeCell ref="D24:O24"/>
    <mergeCell ref="D25:O25"/>
    <mergeCell ref="D26:O26"/>
    <mergeCell ref="D27:O27"/>
    <mergeCell ref="D20:O20"/>
    <mergeCell ref="D21:O21"/>
    <mergeCell ref="P21:S21"/>
    <mergeCell ref="T21:W21"/>
    <mergeCell ref="P23:S23"/>
    <mergeCell ref="R33:W33"/>
    <mergeCell ref="Q11:U11"/>
    <mergeCell ref="V11:AG11"/>
    <mergeCell ref="J33:L33"/>
    <mergeCell ref="I11:P11"/>
    <mergeCell ref="C29:D29"/>
    <mergeCell ref="E29:L29"/>
    <mergeCell ref="M29:O29"/>
    <mergeCell ref="D22:O22"/>
    <mergeCell ref="D23:O23"/>
  </mergeCells>
  <conditionalFormatting sqref="C14:AG27">
    <cfRule type="expression" priority="1" dxfId="0" stopIfTrue="1">
      <formula>COUNTIF($C$14:$C$27,$C14)&gt;1</formula>
    </cfRule>
  </conditionalFormatting>
  <dataValidations count="4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  <dataValidation type="list" allowBlank="1" showInputMessage="1" showErrorMessage="1" sqref="V11:AG11">
      <formula1>"（選択してください）,一級地,二級地,三級地,四級地,五級地,六級地,七級地,その他"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3"/>
  <headerFooter alignWithMargins="0">
    <oddHeader>&amp;R
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8" sqref="AQ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7" sqref="AQ17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R18" sqref="AR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R18" sqref="AR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R17" sqref="AR17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6" sqref="AQ16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R36" sqref="AR36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T141"/>
  <sheetViews>
    <sheetView showGridLines="0" showZeros="0" zoomScaleSheetLayoutView="85" zoomScalePageLayoutView="0" workbookViewId="0" topLeftCell="A1">
      <selection activeCell="AU15" sqref="AU15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0" style="21" hidden="1" customWidth="1"/>
    <col min="43" max="16384" width="9.00390625" style="21" customWidth="1"/>
  </cols>
  <sheetData>
    <row r="1" spans="1:46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  <c r="AQ1" s="66"/>
      <c r="AR1" s="66"/>
      <c r="AS1" s="66"/>
      <c r="AT1" s="66"/>
    </row>
    <row r="2" spans="1:46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  <c r="AQ2" s="66"/>
      <c r="AR2" s="66"/>
      <c r="AS2" s="66"/>
      <c r="AT2" s="66"/>
    </row>
    <row r="3" spans="1:46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  <c r="AQ3" s="66"/>
      <c r="AR3" s="66"/>
      <c r="AS3" s="66"/>
      <c r="AT3" s="66"/>
    </row>
    <row r="4" spans="1:46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  <c r="AQ4" s="66"/>
      <c r="AR4" s="66"/>
      <c r="AS4" s="66"/>
      <c r="AT4" s="66"/>
    </row>
    <row r="5" spans="1:46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  <c r="AQ5" s="66"/>
      <c r="AR5" s="66"/>
      <c r="AS5" s="66"/>
      <c r="AT5" s="66"/>
    </row>
    <row r="6" spans="1:46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  <c r="AQ6" s="66"/>
      <c r="AR6" s="66"/>
      <c r="AS6" s="66"/>
      <c r="AT6" s="66"/>
    </row>
    <row r="7" spans="1:46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  <c r="AQ7" s="66"/>
      <c r="AR7" s="66"/>
      <c r="AS7" s="66"/>
      <c r="AT7" s="66"/>
    </row>
    <row r="8" spans="1:46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  <c r="AQ8" s="66"/>
      <c r="AR8" s="66"/>
      <c r="AS8" s="66"/>
      <c r="AT8" s="66"/>
    </row>
    <row r="9" spans="1:46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  <c r="AQ9" s="66"/>
      <c r="AR9" s="66"/>
      <c r="AS9" s="66"/>
      <c r="AT9" s="66"/>
    </row>
    <row r="10" spans="1:46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  <c r="AQ10" s="66"/>
      <c r="AR10" s="66"/>
      <c r="AS10" s="66"/>
      <c r="AT10" s="66"/>
    </row>
    <row r="11" spans="1:46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  <c r="AQ11" s="66"/>
      <c r="AR11" s="66"/>
      <c r="AS11" s="66"/>
      <c r="AT11" s="66"/>
    </row>
    <row r="12" spans="1:46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  <c r="AQ12" s="66"/>
      <c r="AR12" s="66"/>
      <c r="AS12" s="66"/>
      <c r="AT12" s="66"/>
    </row>
    <row r="13" spans="1:46" ht="19.5" customHeight="1">
      <c r="A13" s="75"/>
      <c r="B13" s="276" t="s">
        <v>45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  <c r="AQ13" s="66"/>
      <c r="AR13" s="66"/>
      <c r="AS13" s="66"/>
      <c r="AT13" s="66"/>
    </row>
    <row r="14" spans="1:46" ht="19.5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1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1">IF(COUNTIF(C$14:C$21,C14)&gt;1,"★同じサービスコードは一行にまとめてください。","")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1">IF(C14&gt;=162911,1,0)</f>
        <v>0</v>
      </c>
      <c r="AQ14" s="66"/>
      <c r="AR14" s="66"/>
      <c r="AS14" s="66"/>
      <c r="AT14" s="66"/>
    </row>
    <row r="15" spans="1:46" ht="19.5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  <c r="AQ15" s="66"/>
      <c r="AR15" s="66"/>
      <c r="AS15" s="66"/>
      <c r="AT15" s="66"/>
    </row>
    <row r="16" spans="1:46" ht="19.5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  <c r="AQ16" s="66"/>
      <c r="AR16" s="66"/>
      <c r="AS16" s="66"/>
      <c r="AT16" s="66"/>
    </row>
    <row r="17" spans="1:46" ht="19.5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  <c r="AQ17" s="66"/>
      <c r="AR17" s="66"/>
      <c r="AS17" s="66"/>
      <c r="AT17" s="66"/>
    </row>
    <row r="18" spans="1:46" ht="19.5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  <c r="AQ18" s="66"/>
      <c r="AR18" s="66"/>
      <c r="AS18" s="66"/>
      <c r="AT18" s="66"/>
    </row>
    <row r="19" spans="1:46" ht="19.5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  <c r="AQ19" s="66"/>
      <c r="AR19" s="66"/>
      <c r="AS19" s="66"/>
      <c r="AT19" s="66"/>
    </row>
    <row r="20" spans="1:46" ht="19.5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  <c r="AQ20" s="66"/>
      <c r="AR20" s="66"/>
      <c r="AS20" s="66"/>
      <c r="AT20" s="66"/>
    </row>
    <row r="21" spans="1:46" ht="19.5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  <c r="AQ21" s="66"/>
      <c r="AR21" s="66"/>
      <c r="AS21" s="66"/>
      <c r="AT21" s="66"/>
    </row>
    <row r="22" spans="1:46" ht="19.5" customHeight="1">
      <c r="A22" s="93"/>
      <c r="B22" s="277"/>
      <c r="C22" s="261" t="s">
        <v>259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3"/>
      <c r="X22" s="26" t="s">
        <v>32</v>
      </c>
      <c r="Y22" s="285">
        <f>SUM(X14:AC21)</f>
        <v>0</v>
      </c>
      <c r="Z22" s="285"/>
      <c r="AA22" s="285"/>
      <c r="AB22" s="285"/>
      <c r="AC22" s="286"/>
      <c r="AD22" s="256"/>
      <c r="AE22" s="140"/>
      <c r="AF22" s="140"/>
      <c r="AG22" s="141"/>
      <c r="AH22" s="91">
        <f>IF(Y22&gt;0,IF(E11="あり",IF(SUM(AP14:AP21)&gt;0,"","★身体介護開始加算を確認してください。"),""),"")</f>
      </c>
      <c r="AI22" s="92"/>
      <c r="AJ22" s="92"/>
      <c r="AK22" s="94"/>
      <c r="AL22" s="94"/>
      <c r="AM22" s="94"/>
      <c r="AN22" s="79"/>
      <c r="AO22" s="66"/>
      <c r="AQ22" s="66"/>
      <c r="AR22" s="66"/>
      <c r="AS22" s="66"/>
      <c r="AT22" s="66"/>
    </row>
    <row r="23" spans="1:46" ht="19.5" customHeight="1">
      <c r="A23" s="93"/>
      <c r="B23" s="278"/>
      <c r="C23" s="241" t="s">
        <v>260</v>
      </c>
      <c r="D23" s="242"/>
      <c r="E23" s="243" t="s">
        <v>365</v>
      </c>
      <c r="F23" s="243"/>
      <c r="G23" s="243"/>
      <c r="H23" s="243"/>
      <c r="I23" s="243"/>
      <c r="J23" s="243"/>
      <c r="K23" s="243"/>
      <c r="L23" s="243"/>
      <c r="M23" s="244">
        <f>VLOOKUP(V11,'級地区分'!B4:C11,2,FALSE)</f>
        <v>10.36</v>
      </c>
      <c r="N23" s="244"/>
      <c r="O23" s="244"/>
      <c r="P23" s="95" t="s">
        <v>251</v>
      </c>
      <c r="Q23" s="96"/>
      <c r="R23" s="230" t="s">
        <v>262</v>
      </c>
      <c r="S23" s="230"/>
      <c r="T23" s="230"/>
      <c r="U23" s="230"/>
      <c r="V23" s="230"/>
      <c r="W23" s="231"/>
      <c r="X23" s="27" t="s">
        <v>43</v>
      </c>
      <c r="Y23" s="302">
        <f>ROUNDDOWN(Y22*M23,0)</f>
        <v>0</v>
      </c>
      <c r="Z23" s="302"/>
      <c r="AA23" s="302"/>
      <c r="AB23" s="302"/>
      <c r="AC23" s="303"/>
      <c r="AD23" s="256"/>
      <c r="AE23" s="140"/>
      <c r="AF23" s="140"/>
      <c r="AG23" s="141"/>
      <c r="AH23" s="97"/>
      <c r="AI23" s="92"/>
      <c r="AJ23" s="92"/>
      <c r="AK23" s="94"/>
      <c r="AL23" s="94"/>
      <c r="AM23" s="94"/>
      <c r="AN23" s="79"/>
      <c r="AO23" s="66"/>
      <c r="AQ23" s="66"/>
      <c r="AR23" s="66"/>
      <c r="AS23" s="66"/>
      <c r="AT23" s="66"/>
    </row>
    <row r="24" spans="1:46" ht="13.5" customHeight="1">
      <c r="A24" s="93"/>
      <c r="B24" s="98"/>
      <c r="C24" s="9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81"/>
      <c r="Y24" s="100"/>
      <c r="Z24" s="101"/>
      <c r="AA24" s="101"/>
      <c r="AB24" s="101"/>
      <c r="AC24" s="101"/>
      <c r="AD24" s="102"/>
      <c r="AE24" s="48"/>
      <c r="AF24" s="48"/>
      <c r="AG24" s="48"/>
      <c r="AH24" s="97"/>
      <c r="AI24" s="92"/>
      <c r="AJ24" s="92"/>
      <c r="AK24" s="94"/>
      <c r="AL24" s="94"/>
      <c r="AM24" s="94"/>
      <c r="AN24" s="79"/>
      <c r="AO24" s="66"/>
      <c r="AR24" s="66"/>
      <c r="AS24" s="66"/>
      <c r="AT24" s="66"/>
    </row>
    <row r="25" spans="1:46" ht="19.5" customHeight="1">
      <c r="A25" s="93"/>
      <c r="B25" s="105"/>
      <c r="C25" s="106"/>
      <c r="D25" s="262" t="s">
        <v>256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3"/>
      <c r="X25" s="261" t="s">
        <v>4</v>
      </c>
      <c r="Y25" s="140"/>
      <c r="Z25" s="140"/>
      <c r="AA25" s="140"/>
      <c r="AB25" s="140"/>
      <c r="AC25" s="141"/>
      <c r="AD25" s="261" t="s">
        <v>5</v>
      </c>
      <c r="AE25" s="140"/>
      <c r="AF25" s="140"/>
      <c r="AG25" s="141"/>
      <c r="AH25" s="80"/>
      <c r="AI25" s="107"/>
      <c r="AJ25" s="107"/>
      <c r="AK25" s="108"/>
      <c r="AL25" s="108"/>
      <c r="AM25" s="108"/>
      <c r="AN25" s="79"/>
      <c r="AO25" s="66"/>
      <c r="AQ25" s="66"/>
      <c r="AR25" s="66"/>
      <c r="AS25" s="66"/>
      <c r="AT25" s="66"/>
    </row>
    <row r="26" spans="1:46" ht="19.5" customHeight="1">
      <c r="A26" s="93"/>
      <c r="B26" s="105"/>
      <c r="C26" s="106"/>
      <c r="D26" s="109"/>
      <c r="E26" s="96"/>
      <c r="F26" s="96"/>
      <c r="G26" s="110"/>
      <c r="H26" s="111" t="s">
        <v>253</v>
      </c>
      <c r="I26" s="112" t="s">
        <v>34</v>
      </c>
      <c r="J26" s="237"/>
      <c r="K26" s="237"/>
      <c r="L26" s="237"/>
      <c r="M26" s="96" t="s">
        <v>229</v>
      </c>
      <c r="N26" s="112" t="s">
        <v>254</v>
      </c>
      <c r="O26" s="112"/>
      <c r="P26" s="110"/>
      <c r="Q26" s="110"/>
      <c r="R26" s="230" t="s">
        <v>263</v>
      </c>
      <c r="S26" s="230"/>
      <c r="T26" s="230"/>
      <c r="U26" s="230"/>
      <c r="V26" s="230"/>
      <c r="W26" s="231"/>
      <c r="X26" s="113" t="s">
        <v>33</v>
      </c>
      <c r="Y26" s="302">
        <f>ROUNDUP(Y23*J26%,0)</f>
        <v>0</v>
      </c>
      <c r="Z26" s="302"/>
      <c r="AA26" s="302"/>
      <c r="AB26" s="302"/>
      <c r="AC26" s="303"/>
      <c r="AD26" s="299"/>
      <c r="AE26" s="300"/>
      <c r="AF26" s="300"/>
      <c r="AG26" s="301"/>
      <c r="AH26" s="114"/>
      <c r="AI26" s="92"/>
      <c r="AJ26" s="92"/>
      <c r="AK26" s="94"/>
      <c r="AL26" s="94"/>
      <c r="AM26" s="94"/>
      <c r="AN26" s="79"/>
      <c r="AO26" s="66"/>
      <c r="AQ26" s="66"/>
      <c r="AR26" s="66"/>
      <c r="AS26" s="66"/>
      <c r="AT26" s="66"/>
    </row>
    <row r="27" spans="1:46" ht="18" customHeight="1">
      <c r="A27" s="9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8"/>
      <c r="AI27" s="76"/>
      <c r="AJ27" s="76"/>
      <c r="AK27" s="79"/>
      <c r="AL27" s="79"/>
      <c r="AM27" s="79"/>
      <c r="AN27" s="66"/>
      <c r="AQ27" s="66"/>
      <c r="AR27" s="66"/>
      <c r="AS27" s="66"/>
      <c r="AT27" s="66"/>
    </row>
    <row r="28" spans="1:46" ht="19.5" customHeight="1">
      <c r="A28" s="75"/>
      <c r="B28" s="276" t="s">
        <v>367</v>
      </c>
      <c r="C28" s="87" t="s">
        <v>117</v>
      </c>
      <c r="D28" s="272" t="s">
        <v>118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  <c r="P28" s="232" t="s">
        <v>23</v>
      </c>
      <c r="Q28" s="233"/>
      <c r="R28" s="233"/>
      <c r="S28" s="234"/>
      <c r="T28" s="232" t="s">
        <v>41</v>
      </c>
      <c r="U28" s="233"/>
      <c r="V28" s="233"/>
      <c r="W28" s="234"/>
      <c r="X28" s="279" t="s">
        <v>258</v>
      </c>
      <c r="Y28" s="280"/>
      <c r="Z28" s="280"/>
      <c r="AA28" s="280"/>
      <c r="AB28" s="280"/>
      <c r="AC28" s="281"/>
      <c r="AD28" s="232" t="s">
        <v>119</v>
      </c>
      <c r="AE28" s="282"/>
      <c r="AF28" s="282"/>
      <c r="AG28" s="283"/>
      <c r="AH28" s="88"/>
      <c r="AI28" s="89"/>
      <c r="AJ28" s="89"/>
      <c r="AK28" s="90"/>
      <c r="AL28" s="90"/>
      <c r="AM28" s="90"/>
      <c r="AN28" s="79"/>
      <c r="AO28" s="66"/>
      <c r="AP28" s="21" t="s">
        <v>257</v>
      </c>
      <c r="AQ28" s="66"/>
      <c r="AR28" s="66"/>
      <c r="AS28" s="66"/>
      <c r="AT28" s="66"/>
    </row>
    <row r="29" spans="1:46" ht="19.5" customHeight="1">
      <c r="A29" s="75"/>
      <c r="B29" s="277"/>
      <c r="C29" s="7"/>
      <c r="D29" s="245">
        <f>IF(C29="","",VLOOKUP(C29,サービスコード!B:C,2,FALSE))</f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7"/>
      <c r="P29" s="248">
        <f>IF(C29="","",VLOOKUP(C29,サービスコード!B:D,3,FALSE))</f>
      </c>
      <c r="Q29" s="249"/>
      <c r="R29" s="249"/>
      <c r="S29" s="250"/>
      <c r="T29" s="251"/>
      <c r="U29" s="252"/>
      <c r="V29" s="252"/>
      <c r="W29" s="253"/>
      <c r="X29" s="284">
        <f>IF(P29="","",P29*T29)</f>
      </c>
      <c r="Y29" s="285"/>
      <c r="Z29" s="285"/>
      <c r="AA29" s="285"/>
      <c r="AB29" s="285"/>
      <c r="AC29" s="286"/>
      <c r="AD29" s="287"/>
      <c r="AE29" s="288"/>
      <c r="AF29" s="288"/>
      <c r="AG29" s="289"/>
      <c r="AH29" s="91">
        <f>IF(COUNTIF(C$14:C$21,C29)&gt;1,"★同じサービスコードは一行にまとめてください。","")</f>
      </c>
      <c r="AI29" s="84"/>
      <c r="AJ29" s="84"/>
      <c r="AK29" s="84"/>
      <c r="AL29" s="84"/>
      <c r="AM29" s="84"/>
      <c r="AN29" s="79"/>
      <c r="AO29" s="66"/>
      <c r="AP29" s="22">
        <f>IF(C29&gt;=162911,1,0)</f>
        <v>0</v>
      </c>
      <c r="AQ29" s="66"/>
      <c r="AR29" s="66"/>
      <c r="AS29" s="66"/>
      <c r="AT29" s="66"/>
    </row>
    <row r="30" spans="1:46" ht="19.5" customHeight="1">
      <c r="A30" s="75"/>
      <c r="B30" s="277"/>
      <c r="C30" s="7"/>
      <c r="D30" s="245">
        <f>IF(C30="","",VLOOKUP(C30,サービスコード!B:C,2,FALSE))</f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  <c r="P30" s="248">
        <f>IF(C30="","",VLOOKUP(C30,サービスコード!B:D,3,FALSE))</f>
      </c>
      <c r="Q30" s="249"/>
      <c r="R30" s="249"/>
      <c r="S30" s="250"/>
      <c r="T30" s="251"/>
      <c r="U30" s="252"/>
      <c r="V30" s="252"/>
      <c r="W30" s="253"/>
      <c r="X30" s="284">
        <f>IF(P30="","",P30*T30)</f>
      </c>
      <c r="Y30" s="285"/>
      <c r="Z30" s="285"/>
      <c r="AA30" s="285"/>
      <c r="AB30" s="285"/>
      <c r="AC30" s="286"/>
      <c r="AD30" s="287"/>
      <c r="AE30" s="288"/>
      <c r="AF30" s="288"/>
      <c r="AG30" s="289"/>
      <c r="AH30" s="91">
        <f>IF(COUNTIF(C$14:C$21,C30)&gt;1,"★同じサービスコードは一行にまとめてください。","")</f>
      </c>
      <c r="AI30" s="92"/>
      <c r="AJ30" s="92"/>
      <c r="AK30" s="92"/>
      <c r="AL30" s="92"/>
      <c r="AM30" s="92"/>
      <c r="AN30" s="79"/>
      <c r="AO30" s="66"/>
      <c r="AP30" s="22">
        <f>IF(C30&gt;=162911,1,0)</f>
        <v>0</v>
      </c>
      <c r="AQ30" s="66"/>
      <c r="AR30" s="66"/>
      <c r="AS30" s="66"/>
      <c r="AT30" s="66"/>
    </row>
    <row r="31" spans="1:46" ht="19.5" customHeight="1">
      <c r="A31" s="75"/>
      <c r="B31" s="277"/>
      <c r="C31" s="7"/>
      <c r="D31" s="245">
        <f>IF(C31="","",VLOOKUP(C31,サービスコード!B:C,2,FALSE))</f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7"/>
      <c r="P31" s="248">
        <f>IF(C31="","",VLOOKUP(C31,サービスコード!B:D,3,FALSE))</f>
      </c>
      <c r="Q31" s="249"/>
      <c r="R31" s="249"/>
      <c r="S31" s="250"/>
      <c r="T31" s="251"/>
      <c r="U31" s="252"/>
      <c r="V31" s="252"/>
      <c r="W31" s="253"/>
      <c r="X31" s="284">
        <f>IF(P31="","",P31*T31)</f>
      </c>
      <c r="Y31" s="285"/>
      <c r="Z31" s="285"/>
      <c r="AA31" s="285"/>
      <c r="AB31" s="285"/>
      <c r="AC31" s="286"/>
      <c r="AD31" s="287"/>
      <c r="AE31" s="288"/>
      <c r="AF31" s="288"/>
      <c r="AG31" s="289"/>
      <c r="AH31" s="91">
        <f>IF(COUNTIF(C$14:C$21,C31)&gt;1,"★同じサービスコードは一行にまとめてください。","")</f>
      </c>
      <c r="AI31" s="92"/>
      <c r="AJ31" s="92"/>
      <c r="AK31" s="92"/>
      <c r="AL31" s="92"/>
      <c r="AM31" s="92"/>
      <c r="AN31" s="79"/>
      <c r="AO31" s="66"/>
      <c r="AP31" s="22">
        <f>IF(C31&gt;=162911,1,0)</f>
        <v>0</v>
      </c>
      <c r="AQ31" s="66"/>
      <c r="AR31" s="66"/>
      <c r="AS31" s="66"/>
      <c r="AT31" s="66"/>
    </row>
    <row r="32" spans="1:46" ht="19.5" customHeight="1">
      <c r="A32" s="75"/>
      <c r="B32" s="277"/>
      <c r="C32" s="7"/>
      <c r="D32" s="245">
        <f>IF(C32="","",VLOOKUP(C32,サービスコード!B:C,2,FALSE))</f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7"/>
      <c r="P32" s="248">
        <f>IF(C32="","",VLOOKUP(C32,サービスコード!B:D,3,FALSE))</f>
      </c>
      <c r="Q32" s="249"/>
      <c r="R32" s="249"/>
      <c r="S32" s="250"/>
      <c r="T32" s="251"/>
      <c r="U32" s="252"/>
      <c r="V32" s="252"/>
      <c r="W32" s="253"/>
      <c r="X32" s="284">
        <f>IF(P32="","",P32*T32)</f>
      </c>
      <c r="Y32" s="285"/>
      <c r="Z32" s="285"/>
      <c r="AA32" s="285"/>
      <c r="AB32" s="285"/>
      <c r="AC32" s="286"/>
      <c r="AD32" s="287"/>
      <c r="AE32" s="288"/>
      <c r="AF32" s="288"/>
      <c r="AG32" s="289"/>
      <c r="AH32" s="91">
        <f>IF(COUNTIF(C$14:C$21,C32)&gt;1,"★同じサービスコードは一行にまとめてください。","")</f>
      </c>
      <c r="AI32" s="92"/>
      <c r="AJ32" s="92"/>
      <c r="AK32" s="92"/>
      <c r="AL32" s="92"/>
      <c r="AM32" s="92"/>
      <c r="AN32" s="79"/>
      <c r="AO32" s="66"/>
      <c r="AP32" s="22">
        <f>IF(C32&gt;=162911,1,0)</f>
        <v>0</v>
      </c>
      <c r="AQ32" s="66"/>
      <c r="AR32" s="66"/>
      <c r="AS32" s="66"/>
      <c r="AT32" s="66"/>
    </row>
    <row r="33" spans="1:46" ht="19.5" customHeight="1">
      <c r="A33" s="93"/>
      <c r="B33" s="277"/>
      <c r="C33" s="261" t="s">
        <v>259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3"/>
      <c r="X33" s="26" t="s">
        <v>47</v>
      </c>
      <c r="Y33" s="285">
        <f>SUM(X29:AC32)</f>
        <v>0</v>
      </c>
      <c r="Z33" s="285"/>
      <c r="AA33" s="285"/>
      <c r="AB33" s="285"/>
      <c r="AC33" s="286"/>
      <c r="AD33" s="256"/>
      <c r="AE33" s="140"/>
      <c r="AF33" s="140"/>
      <c r="AG33" s="141"/>
      <c r="AH33" s="91">
        <f>IF(Y33&gt;0,IF(E11="あり",IF(SUM(AP29:AP32)&gt;0,"","★身体介護開始加算を確認してください。"),""),"")</f>
      </c>
      <c r="AI33" s="92"/>
      <c r="AJ33" s="92"/>
      <c r="AK33" s="94"/>
      <c r="AL33" s="94"/>
      <c r="AM33" s="94"/>
      <c r="AN33" s="79"/>
      <c r="AO33" s="66"/>
      <c r="AQ33" s="66"/>
      <c r="AR33" s="66"/>
      <c r="AS33" s="66"/>
      <c r="AT33" s="66"/>
    </row>
    <row r="34" spans="1:46" ht="19.5" customHeight="1">
      <c r="A34" s="93"/>
      <c r="B34" s="278"/>
      <c r="C34" s="241" t="s">
        <v>260</v>
      </c>
      <c r="D34" s="242"/>
      <c r="E34" s="243" t="s">
        <v>368</v>
      </c>
      <c r="F34" s="243"/>
      <c r="G34" s="243"/>
      <c r="H34" s="243"/>
      <c r="I34" s="243"/>
      <c r="J34" s="243"/>
      <c r="K34" s="243"/>
      <c r="L34" s="243"/>
      <c r="M34" s="244">
        <f>M23</f>
        <v>10.36</v>
      </c>
      <c r="N34" s="244"/>
      <c r="O34" s="244"/>
      <c r="P34" s="95" t="s">
        <v>251</v>
      </c>
      <c r="Q34" s="96"/>
      <c r="R34" s="230" t="s">
        <v>262</v>
      </c>
      <c r="S34" s="230"/>
      <c r="T34" s="230"/>
      <c r="U34" s="230"/>
      <c r="V34" s="230"/>
      <c r="W34" s="231"/>
      <c r="X34" s="27" t="s">
        <v>48</v>
      </c>
      <c r="Y34" s="302">
        <f>ROUNDDOWN(Y33*M34,0)</f>
        <v>0</v>
      </c>
      <c r="Z34" s="302"/>
      <c r="AA34" s="302"/>
      <c r="AB34" s="302"/>
      <c r="AC34" s="303"/>
      <c r="AD34" s="256"/>
      <c r="AE34" s="140"/>
      <c r="AF34" s="140"/>
      <c r="AG34" s="141"/>
      <c r="AH34" s="97"/>
      <c r="AI34" s="92"/>
      <c r="AJ34" s="92"/>
      <c r="AK34" s="94"/>
      <c r="AL34" s="94"/>
      <c r="AM34" s="94"/>
      <c r="AN34" s="79"/>
      <c r="AO34" s="66"/>
      <c r="AQ34" s="66"/>
      <c r="AR34" s="66"/>
      <c r="AS34" s="66"/>
      <c r="AT34" s="66"/>
    </row>
    <row r="35" spans="1:46" ht="13.5" customHeight="1">
      <c r="A35" s="93"/>
      <c r="B35" s="98"/>
      <c r="C35" s="99">
        <f>IF(E26="あり",IF(SUM(AP29:AP32)=0,"★「身体介護あり」の開始加算コードが入力されていません。",""),"")</f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81"/>
      <c r="Y35" s="100"/>
      <c r="Z35" s="101"/>
      <c r="AA35" s="101"/>
      <c r="AB35" s="101"/>
      <c r="AC35" s="101"/>
      <c r="AD35" s="102"/>
      <c r="AE35" s="48"/>
      <c r="AF35" s="48"/>
      <c r="AG35" s="48"/>
      <c r="AH35" s="97"/>
      <c r="AI35" s="92"/>
      <c r="AJ35" s="92"/>
      <c r="AK35" s="94"/>
      <c r="AL35" s="94"/>
      <c r="AM35" s="94"/>
      <c r="AN35" s="79"/>
      <c r="AO35" s="21" t="s">
        <v>267</v>
      </c>
      <c r="AR35" s="66"/>
      <c r="AS35" s="66"/>
      <c r="AT35" s="66"/>
    </row>
    <row r="36" spans="1:46" ht="27" customHeight="1">
      <c r="A36" s="93"/>
      <c r="B36" s="115"/>
      <c r="C36" s="115"/>
      <c r="D36" s="261" t="s">
        <v>366</v>
      </c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3"/>
      <c r="X36" s="284">
        <f>Y23-Y26+Y34</f>
        <v>0</v>
      </c>
      <c r="Y36" s="285"/>
      <c r="Z36" s="285"/>
      <c r="AA36" s="285"/>
      <c r="AB36" s="285"/>
      <c r="AC36" s="285"/>
      <c r="AD36" s="290" t="s">
        <v>0</v>
      </c>
      <c r="AE36" s="290"/>
      <c r="AF36" s="290"/>
      <c r="AG36" s="291"/>
      <c r="AH36" s="78"/>
      <c r="AI36" s="76"/>
      <c r="AJ36" s="76"/>
      <c r="AK36" s="79"/>
      <c r="AL36" s="79"/>
      <c r="AM36" s="79"/>
      <c r="AN36" s="66"/>
      <c r="AO36" s="22">
        <f>IF(X36&gt;0,1,0)</f>
        <v>0</v>
      </c>
      <c r="AQ36" s="66"/>
      <c r="AR36" s="66"/>
      <c r="AS36" s="66"/>
      <c r="AT36" s="66"/>
    </row>
    <row r="37" spans="1:46" ht="18" customHeight="1">
      <c r="A37" s="9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116"/>
      <c r="AI37" s="65"/>
      <c r="AJ37" s="65"/>
      <c r="AK37" s="66"/>
      <c r="AL37" s="66"/>
      <c r="AM37" s="66"/>
      <c r="AN37" s="66"/>
      <c r="AO37" s="66"/>
      <c r="AQ37" s="66"/>
      <c r="AR37" s="66"/>
      <c r="AS37" s="66"/>
      <c r="AT37" s="66"/>
    </row>
    <row r="38" spans="1:46" ht="19.5" customHeight="1">
      <c r="A38" s="93"/>
      <c r="B38" s="65"/>
      <c r="C38" s="65"/>
      <c r="D38" s="81"/>
      <c r="E38" s="81"/>
      <c r="F38" s="81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292"/>
      <c r="T38" s="293"/>
      <c r="U38" s="293"/>
      <c r="V38" s="293"/>
      <c r="W38" s="294"/>
      <c r="X38" s="256" t="s">
        <v>2</v>
      </c>
      <c r="Y38" s="140"/>
      <c r="Z38" s="141"/>
      <c r="AA38" s="295"/>
      <c r="AB38" s="296"/>
      <c r="AC38" s="296"/>
      <c r="AD38" s="297"/>
      <c r="AE38" s="298" t="s">
        <v>3</v>
      </c>
      <c r="AF38" s="298"/>
      <c r="AG38" s="298"/>
      <c r="AH38" s="116"/>
      <c r="AI38" s="65"/>
      <c r="AJ38" s="65"/>
      <c r="AK38" s="66"/>
      <c r="AL38" s="66"/>
      <c r="AM38" s="79"/>
      <c r="AN38" s="79"/>
      <c r="AO38" s="79"/>
      <c r="AQ38" s="66"/>
      <c r="AR38" s="66"/>
      <c r="AS38" s="66"/>
      <c r="AT38" s="66"/>
    </row>
    <row r="39" spans="1:46" ht="10.5" customHeight="1">
      <c r="A39" s="117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18"/>
      <c r="AI39" s="65"/>
      <c r="AJ39" s="65"/>
      <c r="AK39" s="66"/>
      <c r="AL39" s="66"/>
      <c r="AM39" s="66"/>
      <c r="AN39" s="66"/>
      <c r="AO39" s="66"/>
      <c r="AQ39" s="66"/>
      <c r="AR39" s="66"/>
      <c r="AS39" s="66"/>
      <c r="AT39" s="66"/>
    </row>
    <row r="40" spans="1:46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  <c r="AQ40" s="66"/>
      <c r="AR40" s="66"/>
      <c r="AS40" s="66"/>
      <c r="AT40" s="66"/>
    </row>
    <row r="41" spans="1:46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  <c r="AQ41" s="66"/>
      <c r="AR41" s="66"/>
      <c r="AS41" s="66"/>
      <c r="AT41" s="66"/>
    </row>
    <row r="42" spans="1:46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  <c r="AQ42" s="66"/>
      <c r="AR42" s="66"/>
      <c r="AS42" s="66"/>
      <c r="AT42" s="66"/>
    </row>
    <row r="43" spans="1:46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  <c r="AQ43" s="66"/>
      <c r="AR43" s="66"/>
      <c r="AS43" s="66"/>
      <c r="AT43" s="66"/>
    </row>
    <row r="44" spans="1:46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  <c r="AQ44" s="66"/>
      <c r="AR44" s="66"/>
      <c r="AS44" s="66"/>
      <c r="AT44" s="66"/>
    </row>
    <row r="45" spans="1:46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  <c r="AQ45" s="66"/>
      <c r="AR45" s="66"/>
      <c r="AS45" s="66"/>
      <c r="AT45" s="66"/>
    </row>
    <row r="46" spans="1:46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  <c r="AQ46" s="66"/>
      <c r="AR46" s="66"/>
      <c r="AS46" s="66"/>
      <c r="AT46" s="66"/>
    </row>
    <row r="47" spans="1:46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  <c r="AQ47" s="66"/>
      <c r="AR47" s="66"/>
      <c r="AS47" s="66"/>
      <c r="AT47" s="66"/>
    </row>
    <row r="48" spans="1:46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  <c r="AQ48" s="66"/>
      <c r="AR48" s="66"/>
      <c r="AS48" s="66"/>
      <c r="AT48" s="66"/>
    </row>
    <row r="49" spans="1:46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  <c r="AQ49" s="66"/>
      <c r="AR49" s="66"/>
      <c r="AS49" s="66"/>
      <c r="AT49" s="66"/>
    </row>
    <row r="50" spans="1:46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  <c r="AQ50" s="66"/>
      <c r="AR50" s="66"/>
      <c r="AS50" s="66"/>
      <c r="AT50" s="66"/>
    </row>
    <row r="51" spans="1:46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  <c r="AQ51" s="66"/>
      <c r="AR51" s="66"/>
      <c r="AS51" s="66"/>
      <c r="AT51" s="66"/>
    </row>
    <row r="52" spans="1:46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  <c r="AQ52" s="66"/>
      <c r="AR52" s="66"/>
      <c r="AS52" s="66"/>
      <c r="AT52" s="66"/>
    </row>
    <row r="53" spans="1:46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  <c r="AQ53" s="66"/>
      <c r="AR53" s="66"/>
      <c r="AS53" s="66"/>
      <c r="AT53" s="66"/>
    </row>
    <row r="54" spans="1:46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  <c r="AQ54" s="66"/>
      <c r="AR54" s="66"/>
      <c r="AS54" s="66"/>
      <c r="AT54" s="66"/>
    </row>
    <row r="55" spans="1:46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  <c r="AQ55" s="66"/>
      <c r="AR55" s="66"/>
      <c r="AS55" s="66"/>
      <c r="AT55" s="66"/>
    </row>
    <row r="56" spans="1:46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  <c r="AQ56" s="66"/>
      <c r="AR56" s="66"/>
      <c r="AS56" s="66"/>
      <c r="AT56" s="66"/>
    </row>
    <row r="57" spans="1:46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  <c r="AQ57" s="66"/>
      <c r="AR57" s="66"/>
      <c r="AS57" s="66"/>
      <c r="AT57" s="66"/>
    </row>
    <row r="58" spans="1:46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  <c r="AQ58" s="66"/>
      <c r="AR58" s="66"/>
      <c r="AS58" s="66"/>
      <c r="AT58" s="66"/>
    </row>
    <row r="59" spans="1:46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  <c r="AQ59" s="66"/>
      <c r="AR59" s="66"/>
      <c r="AS59" s="66"/>
      <c r="AT59" s="66"/>
    </row>
    <row r="60" spans="1:46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  <c r="AQ60" s="66"/>
      <c r="AR60" s="66"/>
      <c r="AS60" s="66"/>
      <c r="AT60" s="66"/>
    </row>
    <row r="61" spans="1:46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  <c r="AQ61" s="66"/>
      <c r="AR61" s="66"/>
      <c r="AS61" s="66"/>
      <c r="AT61" s="66"/>
    </row>
    <row r="62" spans="1:46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  <c r="AQ62" s="66"/>
      <c r="AR62" s="66"/>
      <c r="AS62" s="66"/>
      <c r="AT62" s="66"/>
    </row>
    <row r="63" spans="1:46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  <c r="AQ63" s="66"/>
      <c r="AR63" s="66"/>
      <c r="AS63" s="66"/>
      <c r="AT63" s="66"/>
    </row>
    <row r="64" spans="1:46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  <c r="AQ64" s="66"/>
      <c r="AR64" s="66"/>
      <c r="AS64" s="66"/>
      <c r="AT64" s="66"/>
    </row>
    <row r="65" spans="1:46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  <c r="AQ65" s="66"/>
      <c r="AR65" s="66"/>
      <c r="AS65" s="66"/>
      <c r="AT65" s="66"/>
    </row>
    <row r="66" spans="1:46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  <c r="AQ66" s="66"/>
      <c r="AR66" s="66"/>
      <c r="AS66" s="66"/>
      <c r="AT66" s="66"/>
    </row>
    <row r="67" spans="1:46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  <c r="AQ67" s="66"/>
      <c r="AR67" s="66"/>
      <c r="AS67" s="66"/>
      <c r="AT67" s="66"/>
    </row>
    <row r="68" spans="1:46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  <c r="AQ68" s="66"/>
      <c r="AR68" s="66"/>
      <c r="AS68" s="66"/>
      <c r="AT68" s="66"/>
    </row>
    <row r="69" spans="1:46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  <c r="AQ69" s="66"/>
      <c r="AR69" s="66"/>
      <c r="AS69" s="66"/>
      <c r="AT69" s="66"/>
    </row>
    <row r="70" spans="1:46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  <c r="AQ70" s="66"/>
      <c r="AR70" s="66"/>
      <c r="AS70" s="66"/>
      <c r="AT70" s="66"/>
    </row>
    <row r="71" spans="1:46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  <c r="AO71" s="66"/>
      <c r="AQ71" s="66"/>
      <c r="AR71" s="66"/>
      <c r="AS71" s="66"/>
      <c r="AT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  <row r="141" spans="1:40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6"/>
      <c r="AL141" s="66"/>
      <c r="AM141" s="66"/>
      <c r="AN141" s="66"/>
    </row>
  </sheetData>
  <sheetProtection selectLockedCells="1" selectUnlockedCells="1"/>
  <protectedRanges>
    <protectedRange sqref="AA38" name="範囲15"/>
    <protectedRange sqref="AD26:AG26" name="範囲13"/>
    <protectedRange sqref="J26" name="範囲12"/>
    <protectedRange sqref="AD14:AG24 AD31:AG35 AD29:AG30" name="範囲11"/>
    <protectedRange sqref="C14:W21 C31:W32 C29:W30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5">
    <mergeCell ref="A3:AH3"/>
    <mergeCell ref="A4:AH4"/>
    <mergeCell ref="S6:V6"/>
    <mergeCell ref="W6:X6"/>
    <mergeCell ref="Y6:Z6"/>
    <mergeCell ref="AB6:AC6"/>
    <mergeCell ref="AD6:AE6"/>
    <mergeCell ref="AF6:AG6"/>
    <mergeCell ref="B8:D8"/>
    <mergeCell ref="Q8:W8"/>
    <mergeCell ref="B9:D9"/>
    <mergeCell ref="E9:N9"/>
    <mergeCell ref="Q9:U10"/>
    <mergeCell ref="V9:AG10"/>
    <mergeCell ref="B10:D10"/>
    <mergeCell ref="E10:N10"/>
    <mergeCell ref="B11:D11"/>
    <mergeCell ref="E11:H11"/>
    <mergeCell ref="I11:P11"/>
    <mergeCell ref="Q11:U11"/>
    <mergeCell ref="V11:AG11"/>
    <mergeCell ref="B13:B23"/>
    <mergeCell ref="D13:O13"/>
    <mergeCell ref="P13:S13"/>
    <mergeCell ref="T13:W13"/>
    <mergeCell ref="X13:AC13"/>
    <mergeCell ref="AD13:AG13"/>
    <mergeCell ref="D14:O14"/>
    <mergeCell ref="P14:S14"/>
    <mergeCell ref="T14:W14"/>
    <mergeCell ref="X14:AC14"/>
    <mergeCell ref="AD14:AG14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D18:O18"/>
    <mergeCell ref="P18:S18"/>
    <mergeCell ref="T18:W18"/>
    <mergeCell ref="X18:AC18"/>
    <mergeCell ref="AD18:AG18"/>
    <mergeCell ref="D17:O17"/>
    <mergeCell ref="P17:S17"/>
    <mergeCell ref="T17:W17"/>
    <mergeCell ref="X17:AC17"/>
    <mergeCell ref="AD17:AG17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21:O21"/>
    <mergeCell ref="P21:S21"/>
    <mergeCell ref="T21:W21"/>
    <mergeCell ref="X21:AC21"/>
    <mergeCell ref="AD21:AG21"/>
    <mergeCell ref="C22:W22"/>
    <mergeCell ref="Y22:AC22"/>
    <mergeCell ref="AD22:AG22"/>
    <mergeCell ref="C23:D23"/>
    <mergeCell ref="E23:L23"/>
    <mergeCell ref="M23:O23"/>
    <mergeCell ref="R23:W23"/>
    <mergeCell ref="Y23:AC23"/>
    <mergeCell ref="AD23:AG23"/>
    <mergeCell ref="D25:W25"/>
    <mergeCell ref="X25:AC25"/>
    <mergeCell ref="AD25:AG25"/>
    <mergeCell ref="J26:L26"/>
    <mergeCell ref="R26:W26"/>
    <mergeCell ref="Y26:AC26"/>
    <mergeCell ref="AD26:AG26"/>
    <mergeCell ref="D36:W36"/>
    <mergeCell ref="X36:AC36"/>
    <mergeCell ref="AD36:AG36"/>
    <mergeCell ref="S38:W38"/>
    <mergeCell ref="X38:Z38"/>
    <mergeCell ref="AA38:AD38"/>
    <mergeCell ref="AE38:AG38"/>
    <mergeCell ref="B28:B34"/>
    <mergeCell ref="D28:O28"/>
    <mergeCell ref="P28:S28"/>
    <mergeCell ref="T28:W28"/>
    <mergeCell ref="X28:AC28"/>
    <mergeCell ref="AD28:AG28"/>
    <mergeCell ref="D29:O29"/>
    <mergeCell ref="P29:S29"/>
    <mergeCell ref="T29:W29"/>
    <mergeCell ref="X29:AC29"/>
    <mergeCell ref="AD29:AG29"/>
    <mergeCell ref="D30:O30"/>
    <mergeCell ref="P30:S30"/>
    <mergeCell ref="T30:W30"/>
    <mergeCell ref="X30:AC30"/>
    <mergeCell ref="AD30:AG30"/>
    <mergeCell ref="D31:O31"/>
    <mergeCell ref="P31:S31"/>
    <mergeCell ref="T31:W31"/>
    <mergeCell ref="X31:AC31"/>
    <mergeCell ref="AD31:AG31"/>
    <mergeCell ref="D32:O32"/>
    <mergeCell ref="P32:S32"/>
    <mergeCell ref="T32:W32"/>
    <mergeCell ref="X32:AC32"/>
    <mergeCell ref="AD32:AG32"/>
    <mergeCell ref="C33:W33"/>
    <mergeCell ref="Y33:AC33"/>
    <mergeCell ref="AD33:AG33"/>
    <mergeCell ref="C34:D34"/>
    <mergeCell ref="E34:L34"/>
    <mergeCell ref="M34:O34"/>
    <mergeCell ref="R34:W34"/>
    <mergeCell ref="Y34:AC34"/>
    <mergeCell ref="AD34:AG34"/>
  </mergeCells>
  <conditionalFormatting sqref="C14:AG21 C29:AG32">
    <cfRule type="expression" priority="4" dxfId="0" stopIfTrue="1">
      <formula>COUNTIF($C$14:$C$21,$C14)&gt;1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26">
      <formula1>"0,10,"</formula1>
    </dataValidation>
    <dataValidation type="textLength" operator="equal" allowBlank="1" showInputMessage="1" showErrorMessage="1" error="6桁のサービスコードを入力してください。" sqref="C14:C21 C29:C32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269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4.50390625" style="1" bestFit="1" customWidth="1"/>
    <col min="2" max="2" width="10.50390625" style="1" customWidth="1"/>
    <col min="3" max="3" width="37.50390625" style="1" bestFit="1" customWidth="1"/>
    <col min="4" max="16384" width="9.00390625" style="1" customWidth="1"/>
  </cols>
  <sheetData>
    <row r="1" spans="1:4" s="5" customFormat="1" ht="12.75">
      <c r="A1" s="24"/>
      <c r="B1" s="24" t="s">
        <v>265</v>
      </c>
      <c r="C1" s="24"/>
      <c r="D1" s="24"/>
    </row>
    <row r="2" spans="1:4" s="5" customFormat="1" ht="12.75">
      <c r="A2" s="4" t="s">
        <v>266</v>
      </c>
      <c r="B2" s="4" t="s">
        <v>54</v>
      </c>
      <c r="C2" s="4" t="s">
        <v>53</v>
      </c>
      <c r="D2" s="4" t="s">
        <v>23</v>
      </c>
    </row>
    <row r="3" spans="1:4" ht="12.75">
      <c r="A3" s="1">
        <v>1</v>
      </c>
      <c r="B3" s="6">
        <v>161111</v>
      </c>
      <c r="C3" s="1" t="s">
        <v>120</v>
      </c>
      <c r="D3" s="1">
        <v>75</v>
      </c>
    </row>
    <row r="4" spans="1:4" ht="12.75">
      <c r="A4" s="1">
        <v>2</v>
      </c>
      <c r="B4" s="6">
        <v>161112</v>
      </c>
      <c r="C4" s="1" t="s">
        <v>269</v>
      </c>
      <c r="D4" s="1">
        <v>150</v>
      </c>
    </row>
    <row r="5" spans="1:4" ht="12.75">
      <c r="A5" s="1">
        <v>3</v>
      </c>
      <c r="B5" s="6">
        <v>161113</v>
      </c>
      <c r="C5" s="1" t="s">
        <v>121</v>
      </c>
      <c r="D5" s="1">
        <v>225</v>
      </c>
    </row>
    <row r="6" spans="1:4" ht="12.75">
      <c r="A6" s="1">
        <v>4</v>
      </c>
      <c r="B6" s="6">
        <v>161114</v>
      </c>
      <c r="C6" s="1" t="s">
        <v>281</v>
      </c>
      <c r="D6" s="1">
        <v>300</v>
      </c>
    </row>
    <row r="7" spans="1:4" ht="12.75">
      <c r="A7" s="1">
        <v>5</v>
      </c>
      <c r="B7" s="6">
        <v>161115</v>
      </c>
      <c r="C7" s="1" t="s">
        <v>122</v>
      </c>
      <c r="D7" s="1">
        <v>375</v>
      </c>
    </row>
    <row r="8" spans="1:4" ht="12.75">
      <c r="A8" s="1">
        <v>6</v>
      </c>
      <c r="B8" s="6">
        <v>161116</v>
      </c>
      <c r="C8" s="1" t="s">
        <v>297</v>
      </c>
      <c r="D8" s="1">
        <v>450</v>
      </c>
    </row>
    <row r="9" spans="1:4" ht="12.75">
      <c r="A9" s="1">
        <v>7</v>
      </c>
      <c r="B9" s="6">
        <v>161117</v>
      </c>
      <c r="C9" s="1" t="s">
        <v>123</v>
      </c>
      <c r="D9" s="1">
        <v>525</v>
      </c>
    </row>
    <row r="10" spans="1:4" ht="12.75">
      <c r="A10" s="1">
        <v>8</v>
      </c>
      <c r="B10" s="6">
        <v>161118</v>
      </c>
      <c r="C10" s="1" t="s">
        <v>309</v>
      </c>
      <c r="D10" s="1">
        <v>600</v>
      </c>
    </row>
    <row r="11" spans="1:4" ht="12.75">
      <c r="A11" s="1">
        <v>9</v>
      </c>
      <c r="B11" s="6">
        <v>161119</v>
      </c>
      <c r="C11" s="1" t="s">
        <v>124</v>
      </c>
      <c r="D11" s="1">
        <v>675</v>
      </c>
    </row>
    <row r="12" spans="1:4" ht="12.75">
      <c r="A12" s="1">
        <v>10</v>
      </c>
      <c r="B12" s="6">
        <v>161120</v>
      </c>
      <c r="C12" s="1" t="s">
        <v>321</v>
      </c>
      <c r="D12" s="1">
        <v>750</v>
      </c>
    </row>
    <row r="13" spans="1:4" ht="12.75">
      <c r="A13" s="1">
        <v>11</v>
      </c>
      <c r="B13" s="6">
        <v>161121</v>
      </c>
      <c r="C13" s="1" t="s">
        <v>125</v>
      </c>
      <c r="D13" s="1">
        <v>825</v>
      </c>
    </row>
    <row r="14" spans="1:4" ht="12.75">
      <c r="A14" s="1">
        <v>12</v>
      </c>
      <c r="B14" s="6">
        <v>161122</v>
      </c>
      <c r="C14" s="1" t="s">
        <v>333</v>
      </c>
      <c r="D14" s="1">
        <v>900</v>
      </c>
    </row>
    <row r="15" spans="1:4" ht="12.75">
      <c r="A15" s="1">
        <v>13</v>
      </c>
      <c r="B15" s="6">
        <v>161123</v>
      </c>
      <c r="C15" s="1" t="s">
        <v>126</v>
      </c>
      <c r="D15" s="1">
        <v>975</v>
      </c>
    </row>
    <row r="16" spans="1:4" ht="12.75">
      <c r="A16" s="1">
        <v>14</v>
      </c>
      <c r="B16" s="6">
        <v>161124</v>
      </c>
      <c r="C16" s="1" t="s">
        <v>345</v>
      </c>
      <c r="D16" s="1">
        <v>1050</v>
      </c>
    </row>
    <row r="17" spans="1:4" ht="12.75">
      <c r="A17" s="1">
        <v>15</v>
      </c>
      <c r="B17" s="6">
        <v>161125</v>
      </c>
      <c r="C17" s="1" t="s">
        <v>127</v>
      </c>
      <c r="D17" s="1">
        <v>1125</v>
      </c>
    </row>
    <row r="18" spans="1:4" ht="12.75">
      <c r="A18" s="1">
        <v>16</v>
      </c>
      <c r="B18" s="6">
        <v>161126</v>
      </c>
      <c r="C18" s="1" t="s">
        <v>353</v>
      </c>
      <c r="D18" s="1">
        <v>1200</v>
      </c>
    </row>
    <row r="19" spans="1:4" ht="12.75">
      <c r="A19" s="1">
        <v>17</v>
      </c>
      <c r="B19" s="6">
        <v>161127</v>
      </c>
      <c r="C19" s="1" t="s">
        <v>128</v>
      </c>
      <c r="D19" s="1">
        <v>1275</v>
      </c>
    </row>
    <row r="20" spans="1:4" ht="12.75">
      <c r="A20" s="1">
        <v>18</v>
      </c>
      <c r="B20" s="6">
        <v>161128</v>
      </c>
      <c r="C20" s="1" t="s">
        <v>361</v>
      </c>
      <c r="D20" s="1">
        <v>1350</v>
      </c>
    </row>
    <row r="21" spans="1:4" ht="12.75">
      <c r="A21" s="1">
        <v>19</v>
      </c>
      <c r="B21" s="6">
        <v>161129</v>
      </c>
      <c r="C21" s="1" t="s">
        <v>129</v>
      </c>
      <c r="D21" s="1">
        <v>1425</v>
      </c>
    </row>
    <row r="22" spans="1:4" ht="12.75">
      <c r="A22" s="1">
        <v>20</v>
      </c>
      <c r="B22" s="6">
        <v>161130</v>
      </c>
      <c r="C22" s="1" t="s">
        <v>293</v>
      </c>
      <c r="D22" s="1">
        <v>1500</v>
      </c>
    </row>
    <row r="23" spans="1:4" ht="12.75">
      <c r="A23" s="1">
        <v>21</v>
      </c>
      <c r="B23" s="6">
        <v>161131</v>
      </c>
      <c r="C23" s="1" t="s">
        <v>130</v>
      </c>
      <c r="D23" s="1">
        <v>1575</v>
      </c>
    </row>
    <row r="24" spans="1:4" ht="12.75">
      <c r="A24" s="1">
        <v>22</v>
      </c>
      <c r="B24" s="6">
        <v>161211</v>
      </c>
      <c r="C24" s="1" t="s">
        <v>131</v>
      </c>
      <c r="D24" s="1">
        <v>94</v>
      </c>
    </row>
    <row r="25" spans="1:4" ht="12.75">
      <c r="A25" s="1">
        <v>23</v>
      </c>
      <c r="B25" s="6">
        <v>161212</v>
      </c>
      <c r="C25" s="1" t="s">
        <v>270</v>
      </c>
      <c r="D25" s="1">
        <v>188</v>
      </c>
    </row>
    <row r="26" spans="1:4" ht="12.75">
      <c r="A26" s="1">
        <v>24</v>
      </c>
      <c r="B26" s="6">
        <v>161213</v>
      </c>
      <c r="C26" s="1" t="s">
        <v>132</v>
      </c>
      <c r="D26" s="1">
        <v>281</v>
      </c>
    </row>
    <row r="27" spans="1:4" ht="12.75">
      <c r="A27" s="1">
        <v>25</v>
      </c>
      <c r="B27" s="6">
        <v>161214</v>
      </c>
      <c r="C27" s="1" t="s">
        <v>282</v>
      </c>
      <c r="D27" s="1">
        <v>375</v>
      </c>
    </row>
    <row r="28" spans="1:4" ht="12.75">
      <c r="A28" s="1">
        <v>26</v>
      </c>
      <c r="B28" s="6">
        <v>161215</v>
      </c>
      <c r="C28" s="1" t="s">
        <v>133</v>
      </c>
      <c r="D28" s="1">
        <v>469</v>
      </c>
    </row>
    <row r="29" spans="1:4" ht="12.75">
      <c r="A29" s="1">
        <v>27</v>
      </c>
      <c r="B29" s="6">
        <v>161216</v>
      </c>
      <c r="C29" s="1" t="s">
        <v>298</v>
      </c>
      <c r="D29" s="1">
        <v>563</v>
      </c>
    </row>
    <row r="30" spans="1:4" ht="12.75">
      <c r="A30" s="1">
        <v>28</v>
      </c>
      <c r="B30" s="6">
        <v>161217</v>
      </c>
      <c r="C30" s="1" t="s">
        <v>134</v>
      </c>
      <c r="D30" s="1">
        <v>656</v>
      </c>
    </row>
    <row r="31" spans="1:4" ht="12.75">
      <c r="A31" s="1">
        <v>29</v>
      </c>
      <c r="B31" s="6">
        <v>161218</v>
      </c>
      <c r="C31" s="1" t="s">
        <v>310</v>
      </c>
      <c r="D31" s="1">
        <v>750</v>
      </c>
    </row>
    <row r="32" spans="1:4" ht="12.75">
      <c r="A32" s="1">
        <v>30</v>
      </c>
      <c r="B32" s="6">
        <v>161219</v>
      </c>
      <c r="C32" s="1" t="s">
        <v>135</v>
      </c>
      <c r="D32" s="1">
        <v>844</v>
      </c>
    </row>
    <row r="33" spans="1:4" ht="12.75">
      <c r="A33" s="1">
        <v>31</v>
      </c>
      <c r="B33" s="6">
        <v>161220</v>
      </c>
      <c r="C33" s="1" t="s">
        <v>322</v>
      </c>
      <c r="D33" s="1">
        <v>938</v>
      </c>
    </row>
    <row r="34" spans="1:4" ht="12.75">
      <c r="A34" s="1">
        <v>32</v>
      </c>
      <c r="B34" s="6">
        <v>161221</v>
      </c>
      <c r="C34" s="1" t="s">
        <v>136</v>
      </c>
      <c r="D34" s="1">
        <v>1031</v>
      </c>
    </row>
    <row r="35" spans="1:4" ht="12.75">
      <c r="A35" s="1">
        <v>33</v>
      </c>
      <c r="B35" s="6">
        <v>161222</v>
      </c>
      <c r="C35" s="1" t="s">
        <v>334</v>
      </c>
      <c r="D35" s="1">
        <v>1125</v>
      </c>
    </row>
    <row r="36" spans="1:4" ht="12.75">
      <c r="A36" s="1">
        <v>34</v>
      </c>
      <c r="B36" s="6">
        <v>161223</v>
      </c>
      <c r="C36" s="1" t="s">
        <v>137</v>
      </c>
      <c r="D36" s="1">
        <v>1219</v>
      </c>
    </row>
    <row r="37" spans="1:4" ht="12.75">
      <c r="A37" s="1">
        <v>35</v>
      </c>
      <c r="B37" s="6">
        <v>161311</v>
      </c>
      <c r="C37" s="1" t="s">
        <v>138</v>
      </c>
      <c r="D37" s="1">
        <v>113</v>
      </c>
    </row>
    <row r="38" spans="1:4" ht="12.75">
      <c r="A38" s="1">
        <v>36</v>
      </c>
      <c r="B38" s="6">
        <v>161312</v>
      </c>
      <c r="C38" s="1" t="s">
        <v>271</v>
      </c>
      <c r="D38" s="1">
        <v>225</v>
      </c>
    </row>
    <row r="39" spans="1:4" ht="12.75">
      <c r="A39" s="1">
        <v>37</v>
      </c>
      <c r="B39" s="6">
        <v>161313</v>
      </c>
      <c r="C39" s="1" t="s">
        <v>139</v>
      </c>
      <c r="D39" s="1">
        <v>338</v>
      </c>
    </row>
    <row r="40" spans="1:4" ht="12.75">
      <c r="A40" s="1">
        <v>38</v>
      </c>
      <c r="B40" s="6">
        <v>161314</v>
      </c>
      <c r="C40" s="1" t="s">
        <v>283</v>
      </c>
      <c r="D40" s="1">
        <v>450</v>
      </c>
    </row>
    <row r="41" spans="1:4" ht="12.75">
      <c r="A41" s="1">
        <v>39</v>
      </c>
      <c r="B41" s="6">
        <v>161315</v>
      </c>
      <c r="C41" s="1" t="s">
        <v>140</v>
      </c>
      <c r="D41" s="1">
        <v>563</v>
      </c>
    </row>
    <row r="42" spans="1:4" ht="12.75">
      <c r="A42" s="1">
        <v>40</v>
      </c>
      <c r="B42" s="6">
        <v>161316</v>
      </c>
      <c r="C42" s="1" t="s">
        <v>299</v>
      </c>
      <c r="D42" s="1">
        <v>675</v>
      </c>
    </row>
    <row r="43" spans="1:4" ht="12.75">
      <c r="A43" s="1">
        <v>41</v>
      </c>
      <c r="B43" s="6">
        <v>161317</v>
      </c>
      <c r="C43" s="1" t="s">
        <v>141</v>
      </c>
      <c r="D43" s="1">
        <v>788</v>
      </c>
    </row>
    <row r="44" spans="1:4" ht="12.75">
      <c r="A44" s="1">
        <v>42</v>
      </c>
      <c r="B44" s="6">
        <v>161318</v>
      </c>
      <c r="C44" s="1" t="s">
        <v>311</v>
      </c>
      <c r="D44" s="1">
        <v>900</v>
      </c>
    </row>
    <row r="45" spans="1:4" ht="12.75">
      <c r="A45" s="1">
        <v>43</v>
      </c>
      <c r="B45" s="6">
        <v>161319</v>
      </c>
      <c r="C45" s="1" t="s">
        <v>142</v>
      </c>
      <c r="D45" s="1">
        <v>1013</v>
      </c>
    </row>
    <row r="46" spans="1:4" ht="12.75">
      <c r="A46" s="1">
        <v>44</v>
      </c>
      <c r="B46" s="6">
        <v>161320</v>
      </c>
      <c r="C46" s="1" t="s">
        <v>323</v>
      </c>
      <c r="D46" s="1">
        <v>1125</v>
      </c>
    </row>
    <row r="47" spans="1:4" ht="12.75">
      <c r="A47" s="1">
        <v>45</v>
      </c>
      <c r="B47" s="6">
        <v>161321</v>
      </c>
      <c r="C47" s="1" t="s">
        <v>143</v>
      </c>
      <c r="D47" s="1">
        <v>1238</v>
      </c>
    </row>
    <row r="48" spans="1:4" ht="12.75">
      <c r="A48" s="1">
        <v>46</v>
      </c>
      <c r="B48" s="6">
        <v>161322</v>
      </c>
      <c r="C48" s="1" t="s">
        <v>335</v>
      </c>
      <c r="D48" s="1">
        <v>1350</v>
      </c>
    </row>
    <row r="49" spans="1:4" ht="12.75">
      <c r="A49" s="1">
        <v>47</v>
      </c>
      <c r="B49" s="6">
        <v>161323</v>
      </c>
      <c r="C49" s="1" t="s">
        <v>144</v>
      </c>
      <c r="D49" s="1">
        <v>1463</v>
      </c>
    </row>
    <row r="50" spans="1:4" ht="12.75">
      <c r="A50" s="1">
        <v>48</v>
      </c>
      <c r="B50" s="6">
        <v>161324</v>
      </c>
      <c r="C50" s="1" t="s">
        <v>346</v>
      </c>
      <c r="D50" s="1">
        <v>1575</v>
      </c>
    </row>
    <row r="51" spans="1:4" ht="12.75">
      <c r="A51" s="1">
        <v>49</v>
      </c>
      <c r="B51" s="6">
        <v>161325</v>
      </c>
      <c r="C51" s="1" t="s">
        <v>145</v>
      </c>
      <c r="D51" s="1">
        <v>1688</v>
      </c>
    </row>
    <row r="52" spans="1:4" ht="12.75">
      <c r="A52" s="1">
        <v>50</v>
      </c>
      <c r="B52" s="6">
        <v>161326</v>
      </c>
      <c r="C52" s="1" t="s">
        <v>354</v>
      </c>
      <c r="D52" s="1">
        <v>1800</v>
      </c>
    </row>
    <row r="53" spans="1:4" ht="12.75">
      <c r="A53" s="1">
        <v>51</v>
      </c>
      <c r="B53" s="6">
        <v>161327</v>
      </c>
      <c r="C53" s="1" t="s">
        <v>146</v>
      </c>
      <c r="D53" s="1">
        <v>1913</v>
      </c>
    </row>
    <row r="54" spans="1:4" ht="12.75">
      <c r="A54" s="1">
        <v>52</v>
      </c>
      <c r="B54" s="6">
        <v>161151</v>
      </c>
      <c r="C54" s="1" t="s">
        <v>147</v>
      </c>
      <c r="D54" s="1">
        <v>75</v>
      </c>
    </row>
    <row r="55" spans="1:4" ht="12.75">
      <c r="A55" s="1">
        <v>53</v>
      </c>
      <c r="B55" s="6">
        <v>161152</v>
      </c>
      <c r="C55" s="1" t="s">
        <v>272</v>
      </c>
      <c r="D55" s="1">
        <v>150</v>
      </c>
    </row>
    <row r="56" spans="1:4" ht="12.75">
      <c r="A56" s="1">
        <v>54</v>
      </c>
      <c r="B56" s="6">
        <v>161153</v>
      </c>
      <c r="C56" s="1" t="s">
        <v>148</v>
      </c>
      <c r="D56" s="1">
        <v>225</v>
      </c>
    </row>
    <row r="57" spans="1:4" ht="12.75">
      <c r="A57" s="1">
        <v>55</v>
      </c>
      <c r="B57" s="6">
        <v>161154</v>
      </c>
      <c r="C57" s="1" t="s">
        <v>284</v>
      </c>
      <c r="D57" s="1">
        <v>300</v>
      </c>
    </row>
    <row r="58" spans="1:4" ht="12.75">
      <c r="A58" s="1">
        <v>56</v>
      </c>
      <c r="B58" s="6">
        <v>161155</v>
      </c>
      <c r="C58" s="1" t="s">
        <v>149</v>
      </c>
      <c r="D58" s="1">
        <v>375</v>
      </c>
    </row>
    <row r="59" spans="1:4" ht="12.75">
      <c r="A59" s="1">
        <v>57</v>
      </c>
      <c r="B59" s="6">
        <v>161156</v>
      </c>
      <c r="C59" s="1" t="s">
        <v>300</v>
      </c>
      <c r="D59" s="1">
        <v>450</v>
      </c>
    </row>
    <row r="60" spans="1:4" ht="12.75">
      <c r="A60" s="1">
        <v>58</v>
      </c>
      <c r="B60" s="6">
        <v>161157</v>
      </c>
      <c r="C60" s="1" t="s">
        <v>150</v>
      </c>
      <c r="D60" s="1">
        <v>525</v>
      </c>
    </row>
    <row r="61" spans="1:4" ht="12.75">
      <c r="A61" s="1">
        <v>59</v>
      </c>
      <c r="B61" s="6">
        <v>161158</v>
      </c>
      <c r="C61" s="1" t="s">
        <v>312</v>
      </c>
      <c r="D61" s="1">
        <v>600</v>
      </c>
    </row>
    <row r="62" spans="1:4" ht="12.75">
      <c r="A62" s="1">
        <v>60</v>
      </c>
      <c r="B62" s="6">
        <v>161159</v>
      </c>
      <c r="C62" s="1" t="s">
        <v>151</v>
      </c>
      <c r="D62" s="1">
        <v>675</v>
      </c>
    </row>
    <row r="63" spans="1:4" ht="12.75">
      <c r="A63" s="1">
        <v>61</v>
      </c>
      <c r="B63" s="6">
        <v>161160</v>
      </c>
      <c r="C63" s="1" t="s">
        <v>324</v>
      </c>
      <c r="D63" s="1">
        <v>750</v>
      </c>
    </row>
    <row r="64" spans="1:4" ht="12.75">
      <c r="A64" s="1">
        <v>62</v>
      </c>
      <c r="B64" s="6">
        <v>161161</v>
      </c>
      <c r="C64" s="1" t="s">
        <v>152</v>
      </c>
      <c r="D64" s="1">
        <v>825</v>
      </c>
    </row>
    <row r="65" spans="1:4" ht="12.75">
      <c r="A65" s="1">
        <v>63</v>
      </c>
      <c r="B65" s="6">
        <v>161162</v>
      </c>
      <c r="C65" s="1" t="s">
        <v>336</v>
      </c>
      <c r="D65" s="1">
        <v>900</v>
      </c>
    </row>
    <row r="66" spans="1:4" ht="12.75">
      <c r="A66" s="1">
        <v>64</v>
      </c>
      <c r="B66" s="6">
        <v>161163</v>
      </c>
      <c r="C66" s="1" t="s">
        <v>153</v>
      </c>
      <c r="D66" s="1">
        <v>975</v>
      </c>
    </row>
    <row r="67" spans="1:4" ht="12.75">
      <c r="A67" s="1">
        <v>65</v>
      </c>
      <c r="B67" s="6">
        <v>161164</v>
      </c>
      <c r="C67" s="1" t="s">
        <v>347</v>
      </c>
      <c r="D67" s="1">
        <v>1050</v>
      </c>
    </row>
    <row r="68" spans="1:4" ht="12.75">
      <c r="A68" s="1">
        <v>66</v>
      </c>
      <c r="B68" s="6">
        <v>161165</v>
      </c>
      <c r="C68" s="1" t="s">
        <v>154</v>
      </c>
      <c r="D68" s="1">
        <v>1125</v>
      </c>
    </row>
    <row r="69" spans="1:4" ht="12.75">
      <c r="A69" s="1">
        <v>67</v>
      </c>
      <c r="B69" s="6">
        <v>161166</v>
      </c>
      <c r="C69" s="1" t="s">
        <v>355</v>
      </c>
      <c r="D69" s="1">
        <v>1200</v>
      </c>
    </row>
    <row r="70" spans="1:4" ht="12.75">
      <c r="A70" s="1">
        <v>68</v>
      </c>
      <c r="B70" s="6">
        <v>161167</v>
      </c>
      <c r="C70" s="1" t="s">
        <v>155</v>
      </c>
      <c r="D70" s="1">
        <v>1275</v>
      </c>
    </row>
    <row r="71" spans="1:4" ht="12.75">
      <c r="A71" s="1">
        <v>69</v>
      </c>
      <c r="B71" s="6">
        <v>161168</v>
      </c>
      <c r="C71" s="1" t="s">
        <v>362</v>
      </c>
      <c r="D71" s="1">
        <v>1350</v>
      </c>
    </row>
    <row r="72" spans="1:4" ht="12.75">
      <c r="A72" s="1">
        <v>70</v>
      </c>
      <c r="B72" s="6">
        <v>161169</v>
      </c>
      <c r="C72" s="1" t="s">
        <v>156</v>
      </c>
      <c r="D72" s="1">
        <v>1425</v>
      </c>
    </row>
    <row r="73" spans="1:4" ht="12.75">
      <c r="A73" s="1">
        <v>71</v>
      </c>
      <c r="B73" s="6">
        <v>161170</v>
      </c>
      <c r="C73" s="1" t="s">
        <v>294</v>
      </c>
      <c r="D73" s="1">
        <v>1500</v>
      </c>
    </row>
    <row r="74" spans="1:4" ht="12.75">
      <c r="A74" s="1">
        <v>72</v>
      </c>
      <c r="B74" s="6">
        <v>161171</v>
      </c>
      <c r="C74" s="1" t="s">
        <v>157</v>
      </c>
      <c r="D74" s="1">
        <v>1575</v>
      </c>
    </row>
    <row r="75" spans="1:4" ht="12.75">
      <c r="A75" s="1">
        <v>73</v>
      </c>
      <c r="B75" s="6">
        <v>161251</v>
      </c>
      <c r="C75" s="1" t="s">
        <v>158</v>
      </c>
      <c r="D75" s="1">
        <v>94</v>
      </c>
    </row>
    <row r="76" spans="1:4" ht="12.75">
      <c r="A76" s="1">
        <v>74</v>
      </c>
      <c r="B76" s="6">
        <v>161252</v>
      </c>
      <c r="C76" s="1" t="s">
        <v>273</v>
      </c>
      <c r="D76" s="1">
        <v>188</v>
      </c>
    </row>
    <row r="77" spans="1:4" ht="12.75">
      <c r="A77" s="1">
        <v>75</v>
      </c>
      <c r="B77" s="6">
        <v>161253</v>
      </c>
      <c r="C77" s="1" t="s">
        <v>159</v>
      </c>
      <c r="D77" s="1">
        <v>281</v>
      </c>
    </row>
    <row r="78" spans="1:4" ht="12.75">
      <c r="A78" s="1">
        <v>76</v>
      </c>
      <c r="B78" s="6">
        <v>161254</v>
      </c>
      <c r="C78" s="1" t="s">
        <v>285</v>
      </c>
      <c r="D78" s="1">
        <v>375</v>
      </c>
    </row>
    <row r="79" spans="1:4" ht="12.75">
      <c r="A79" s="1">
        <v>77</v>
      </c>
      <c r="B79" s="6">
        <v>161255</v>
      </c>
      <c r="C79" s="1" t="s">
        <v>160</v>
      </c>
      <c r="D79" s="1">
        <v>469</v>
      </c>
    </row>
    <row r="80" spans="1:4" ht="12.75">
      <c r="A80" s="1">
        <v>78</v>
      </c>
      <c r="B80" s="6">
        <v>161256</v>
      </c>
      <c r="C80" s="1" t="s">
        <v>301</v>
      </c>
      <c r="D80" s="1">
        <v>563</v>
      </c>
    </row>
    <row r="81" spans="1:4" ht="12.75">
      <c r="A81" s="1">
        <v>79</v>
      </c>
      <c r="B81" s="6">
        <v>161257</v>
      </c>
      <c r="C81" s="1" t="s">
        <v>161</v>
      </c>
      <c r="D81" s="1">
        <v>656</v>
      </c>
    </row>
    <row r="82" spans="1:4" ht="12.75">
      <c r="A82" s="1">
        <v>80</v>
      </c>
      <c r="B82" s="6">
        <v>161258</v>
      </c>
      <c r="C82" s="1" t="s">
        <v>313</v>
      </c>
      <c r="D82" s="1">
        <v>750</v>
      </c>
    </row>
    <row r="83" spans="1:4" ht="12.75">
      <c r="A83" s="1">
        <v>81</v>
      </c>
      <c r="B83" s="6">
        <v>161259</v>
      </c>
      <c r="C83" s="1" t="s">
        <v>162</v>
      </c>
      <c r="D83" s="1">
        <v>844</v>
      </c>
    </row>
    <row r="84" spans="1:4" ht="12.75">
      <c r="A84" s="1">
        <v>82</v>
      </c>
      <c r="B84" s="6">
        <v>161260</v>
      </c>
      <c r="C84" s="1" t="s">
        <v>325</v>
      </c>
      <c r="D84" s="1">
        <v>938</v>
      </c>
    </row>
    <row r="85" spans="1:4" ht="12.75">
      <c r="A85" s="1">
        <v>83</v>
      </c>
      <c r="B85" s="6">
        <v>161261</v>
      </c>
      <c r="C85" s="1" t="s">
        <v>163</v>
      </c>
      <c r="D85" s="1">
        <v>1031</v>
      </c>
    </row>
    <row r="86" spans="1:4" ht="12.75">
      <c r="A86" s="1">
        <v>84</v>
      </c>
      <c r="B86" s="6">
        <v>161262</v>
      </c>
      <c r="C86" s="1" t="s">
        <v>337</v>
      </c>
      <c r="D86" s="1">
        <v>1125</v>
      </c>
    </row>
    <row r="87" spans="1:4" ht="12.75">
      <c r="A87" s="1">
        <v>85</v>
      </c>
      <c r="B87" s="6">
        <v>161263</v>
      </c>
      <c r="C87" s="1" t="s">
        <v>164</v>
      </c>
      <c r="D87" s="1">
        <v>1219</v>
      </c>
    </row>
    <row r="88" spans="1:4" ht="12.75">
      <c r="A88" s="1">
        <v>86</v>
      </c>
      <c r="B88" s="6">
        <v>161351</v>
      </c>
      <c r="C88" s="1" t="s">
        <v>165</v>
      </c>
      <c r="D88" s="1">
        <v>113</v>
      </c>
    </row>
    <row r="89" spans="1:4" ht="12.75">
      <c r="A89" s="1">
        <v>87</v>
      </c>
      <c r="B89" s="6">
        <v>161352</v>
      </c>
      <c r="C89" s="1" t="s">
        <v>274</v>
      </c>
      <c r="D89" s="1">
        <v>225</v>
      </c>
    </row>
    <row r="90" spans="1:4" ht="12.75">
      <c r="A90" s="1">
        <v>88</v>
      </c>
      <c r="B90" s="6">
        <v>161353</v>
      </c>
      <c r="C90" s="1" t="s">
        <v>166</v>
      </c>
      <c r="D90" s="1">
        <v>338</v>
      </c>
    </row>
    <row r="91" spans="1:4" ht="12.75">
      <c r="A91" s="1">
        <v>89</v>
      </c>
      <c r="B91" s="6">
        <v>161354</v>
      </c>
      <c r="C91" s="1" t="s">
        <v>286</v>
      </c>
      <c r="D91" s="1">
        <v>450</v>
      </c>
    </row>
    <row r="92" spans="1:4" ht="12.75">
      <c r="A92" s="1">
        <v>90</v>
      </c>
      <c r="B92" s="6">
        <v>161355</v>
      </c>
      <c r="C92" s="1" t="s">
        <v>167</v>
      </c>
      <c r="D92" s="1">
        <v>563</v>
      </c>
    </row>
    <row r="93" spans="1:4" ht="12.75">
      <c r="A93" s="1">
        <v>91</v>
      </c>
      <c r="B93" s="6">
        <v>161356</v>
      </c>
      <c r="C93" s="1" t="s">
        <v>302</v>
      </c>
      <c r="D93" s="1">
        <v>675</v>
      </c>
    </row>
    <row r="94" spans="1:4" ht="12.75">
      <c r="A94" s="1">
        <v>92</v>
      </c>
      <c r="B94" s="6">
        <v>161357</v>
      </c>
      <c r="C94" s="1" t="s">
        <v>168</v>
      </c>
      <c r="D94" s="1">
        <v>788</v>
      </c>
    </row>
    <row r="95" spans="1:4" ht="12.75">
      <c r="A95" s="1">
        <v>93</v>
      </c>
      <c r="B95" s="6">
        <v>161358</v>
      </c>
      <c r="C95" s="1" t="s">
        <v>314</v>
      </c>
      <c r="D95" s="1">
        <v>900</v>
      </c>
    </row>
    <row r="96" spans="1:4" ht="12.75">
      <c r="A96" s="1">
        <v>94</v>
      </c>
      <c r="B96" s="6">
        <v>161359</v>
      </c>
      <c r="C96" s="1" t="s">
        <v>169</v>
      </c>
      <c r="D96" s="1">
        <v>1013</v>
      </c>
    </row>
    <row r="97" spans="1:4" ht="12.75">
      <c r="A97" s="1">
        <v>95</v>
      </c>
      <c r="B97" s="6">
        <v>161360</v>
      </c>
      <c r="C97" s="1" t="s">
        <v>326</v>
      </c>
      <c r="D97" s="1">
        <v>1125</v>
      </c>
    </row>
    <row r="98" spans="1:4" ht="12.75">
      <c r="A98" s="1">
        <v>96</v>
      </c>
      <c r="B98" s="6">
        <v>161361</v>
      </c>
      <c r="C98" s="1" t="s">
        <v>170</v>
      </c>
      <c r="D98" s="1">
        <v>1238</v>
      </c>
    </row>
    <row r="99" spans="1:4" ht="12.75">
      <c r="A99" s="1">
        <v>97</v>
      </c>
      <c r="B99" s="6">
        <v>161362</v>
      </c>
      <c r="C99" s="1" t="s">
        <v>338</v>
      </c>
      <c r="D99" s="1">
        <v>1350</v>
      </c>
    </row>
    <row r="100" spans="1:4" ht="12.75">
      <c r="A100" s="1">
        <v>98</v>
      </c>
      <c r="B100" s="6">
        <v>161363</v>
      </c>
      <c r="C100" s="1" t="s">
        <v>171</v>
      </c>
      <c r="D100" s="1">
        <v>1463</v>
      </c>
    </row>
    <row r="101" spans="1:4" ht="12.75">
      <c r="A101" s="1">
        <v>99</v>
      </c>
      <c r="B101" s="6">
        <v>161364</v>
      </c>
      <c r="C101" s="1" t="s">
        <v>348</v>
      </c>
      <c r="D101" s="1">
        <v>1575</v>
      </c>
    </row>
    <row r="102" spans="1:4" ht="12.75">
      <c r="A102" s="1">
        <v>100</v>
      </c>
      <c r="B102" s="6">
        <v>161365</v>
      </c>
      <c r="C102" s="1" t="s">
        <v>172</v>
      </c>
      <c r="D102" s="1">
        <v>1688</v>
      </c>
    </row>
    <row r="103" spans="1:4" ht="12.75">
      <c r="A103" s="1">
        <v>101</v>
      </c>
      <c r="B103" s="6">
        <v>161366</v>
      </c>
      <c r="C103" s="1" t="s">
        <v>356</v>
      </c>
      <c r="D103" s="1">
        <v>1800</v>
      </c>
    </row>
    <row r="104" spans="1:4" ht="12.75">
      <c r="A104" s="1">
        <v>102</v>
      </c>
      <c r="B104" s="6">
        <v>161367</v>
      </c>
      <c r="C104" s="1" t="s">
        <v>173</v>
      </c>
      <c r="D104" s="1">
        <v>1913</v>
      </c>
    </row>
    <row r="105" spans="1:4" ht="12.75">
      <c r="A105" s="1">
        <v>103</v>
      </c>
      <c r="B105" s="6">
        <v>162111</v>
      </c>
      <c r="C105" s="1" t="s">
        <v>174</v>
      </c>
      <c r="D105" s="1">
        <v>82</v>
      </c>
    </row>
    <row r="106" spans="1:4" ht="12.75">
      <c r="A106" s="1">
        <v>104</v>
      </c>
      <c r="B106" s="6">
        <v>162112</v>
      </c>
      <c r="C106" s="1" t="s">
        <v>275</v>
      </c>
      <c r="D106" s="1">
        <v>164</v>
      </c>
    </row>
    <row r="107" spans="1:4" ht="12.75">
      <c r="A107" s="1">
        <v>105</v>
      </c>
      <c r="B107" s="6">
        <v>162113</v>
      </c>
      <c r="C107" s="1" t="s">
        <v>175</v>
      </c>
      <c r="D107" s="1">
        <v>246</v>
      </c>
    </row>
    <row r="108" spans="1:4" ht="12.75">
      <c r="A108" s="1">
        <v>106</v>
      </c>
      <c r="B108" s="6">
        <v>162114</v>
      </c>
      <c r="C108" s="1" t="s">
        <v>287</v>
      </c>
      <c r="D108" s="1">
        <v>328</v>
      </c>
    </row>
    <row r="109" spans="1:4" ht="12.75">
      <c r="A109" s="1">
        <v>107</v>
      </c>
      <c r="B109" s="6">
        <v>162115</v>
      </c>
      <c r="C109" s="1" t="s">
        <v>176</v>
      </c>
      <c r="D109" s="1">
        <v>410</v>
      </c>
    </row>
    <row r="110" spans="1:4" ht="12.75">
      <c r="A110" s="1">
        <v>108</v>
      </c>
      <c r="B110" s="6">
        <v>162116</v>
      </c>
      <c r="C110" s="1" t="s">
        <v>303</v>
      </c>
      <c r="D110" s="1">
        <v>492</v>
      </c>
    </row>
    <row r="111" spans="1:4" ht="12.75">
      <c r="A111" s="1">
        <v>109</v>
      </c>
      <c r="B111" s="6">
        <v>162117</v>
      </c>
      <c r="C111" s="1" t="s">
        <v>177</v>
      </c>
      <c r="D111" s="1">
        <v>574</v>
      </c>
    </row>
    <row r="112" spans="1:4" ht="12.75">
      <c r="A112" s="1">
        <v>110</v>
      </c>
      <c r="B112" s="6">
        <v>162118</v>
      </c>
      <c r="C112" s="1" t="s">
        <v>315</v>
      </c>
      <c r="D112" s="1">
        <v>656</v>
      </c>
    </row>
    <row r="113" spans="1:4" ht="12.75">
      <c r="A113" s="1">
        <v>111</v>
      </c>
      <c r="B113" s="6">
        <v>162119</v>
      </c>
      <c r="C113" s="1" t="s">
        <v>178</v>
      </c>
      <c r="D113" s="1">
        <v>738</v>
      </c>
    </row>
    <row r="114" spans="1:4" ht="12.75">
      <c r="A114" s="1">
        <v>112</v>
      </c>
      <c r="B114" s="6">
        <v>162120</v>
      </c>
      <c r="C114" s="1" t="s">
        <v>327</v>
      </c>
      <c r="D114" s="1">
        <v>820</v>
      </c>
    </row>
    <row r="115" spans="1:4" ht="12.75">
      <c r="A115" s="1">
        <v>113</v>
      </c>
      <c r="B115" s="6">
        <v>162121</v>
      </c>
      <c r="C115" s="1" t="s">
        <v>179</v>
      </c>
      <c r="D115" s="1">
        <v>902</v>
      </c>
    </row>
    <row r="116" spans="1:4" ht="12.75">
      <c r="A116" s="1">
        <v>114</v>
      </c>
      <c r="B116" s="6">
        <v>162122</v>
      </c>
      <c r="C116" s="1" t="s">
        <v>339</v>
      </c>
      <c r="D116" s="1">
        <v>984</v>
      </c>
    </row>
    <row r="117" spans="1:4" ht="12.75">
      <c r="A117" s="1">
        <v>115</v>
      </c>
      <c r="B117" s="6">
        <v>162123</v>
      </c>
      <c r="C117" s="1" t="s">
        <v>180</v>
      </c>
      <c r="D117" s="1">
        <v>1066</v>
      </c>
    </row>
    <row r="118" spans="1:4" ht="12.75">
      <c r="A118" s="1">
        <v>116</v>
      </c>
      <c r="B118" s="6">
        <v>162124</v>
      </c>
      <c r="C118" s="1" t="s">
        <v>349</v>
      </c>
      <c r="D118" s="1">
        <v>1148</v>
      </c>
    </row>
    <row r="119" spans="1:4" ht="12.75">
      <c r="A119" s="1">
        <v>117</v>
      </c>
      <c r="B119" s="6">
        <v>162125</v>
      </c>
      <c r="C119" s="1" t="s">
        <v>181</v>
      </c>
      <c r="D119" s="1">
        <v>1230</v>
      </c>
    </row>
    <row r="120" spans="1:4" ht="12.75">
      <c r="A120" s="1">
        <v>118</v>
      </c>
      <c r="B120" s="6">
        <v>162126</v>
      </c>
      <c r="C120" s="1" t="s">
        <v>357</v>
      </c>
      <c r="D120" s="1">
        <v>1312</v>
      </c>
    </row>
    <row r="121" spans="1:4" ht="12.75">
      <c r="A121" s="1">
        <v>119</v>
      </c>
      <c r="B121" s="6">
        <v>162127</v>
      </c>
      <c r="C121" s="1" t="s">
        <v>182</v>
      </c>
      <c r="D121" s="1">
        <v>1394</v>
      </c>
    </row>
    <row r="122" spans="1:4" ht="12.75">
      <c r="A122" s="1">
        <v>120</v>
      </c>
      <c r="B122" s="6">
        <v>162128</v>
      </c>
      <c r="C122" s="1" t="s">
        <v>363</v>
      </c>
      <c r="D122" s="1">
        <v>1476</v>
      </c>
    </row>
    <row r="123" spans="1:4" ht="12.75">
      <c r="A123" s="1">
        <v>121</v>
      </c>
      <c r="B123" s="6">
        <v>162129</v>
      </c>
      <c r="C123" s="1" t="s">
        <v>183</v>
      </c>
      <c r="D123" s="1">
        <v>1558</v>
      </c>
    </row>
    <row r="124" spans="1:4" ht="12.75">
      <c r="A124" s="1">
        <v>122</v>
      </c>
      <c r="B124" s="6">
        <v>162130</v>
      </c>
      <c r="C124" s="1" t="s">
        <v>295</v>
      </c>
      <c r="D124" s="1">
        <v>1640</v>
      </c>
    </row>
    <row r="125" spans="1:4" ht="12.75">
      <c r="A125" s="1">
        <v>123</v>
      </c>
      <c r="B125" s="6">
        <v>162131</v>
      </c>
      <c r="C125" s="1" t="s">
        <v>184</v>
      </c>
      <c r="D125" s="1">
        <v>1722</v>
      </c>
    </row>
    <row r="126" spans="1:4" ht="12.75">
      <c r="A126" s="1">
        <v>124</v>
      </c>
      <c r="B126" s="6">
        <v>162211</v>
      </c>
      <c r="C126" s="1" t="s">
        <v>185</v>
      </c>
      <c r="D126" s="1">
        <v>103</v>
      </c>
    </row>
    <row r="127" spans="1:4" ht="12.75">
      <c r="A127" s="1">
        <v>125</v>
      </c>
      <c r="B127" s="6">
        <v>162212</v>
      </c>
      <c r="C127" s="1" t="s">
        <v>276</v>
      </c>
      <c r="D127" s="1">
        <v>205</v>
      </c>
    </row>
    <row r="128" spans="1:4" ht="12.75">
      <c r="A128" s="1">
        <v>126</v>
      </c>
      <c r="B128" s="6">
        <v>162213</v>
      </c>
      <c r="C128" s="1" t="s">
        <v>186</v>
      </c>
      <c r="D128" s="1">
        <v>308</v>
      </c>
    </row>
    <row r="129" spans="1:4" ht="12.75">
      <c r="A129" s="1">
        <v>127</v>
      </c>
      <c r="B129" s="6">
        <v>162214</v>
      </c>
      <c r="C129" s="1" t="s">
        <v>288</v>
      </c>
      <c r="D129" s="1">
        <v>410</v>
      </c>
    </row>
    <row r="130" spans="1:4" ht="12.75">
      <c r="A130" s="1">
        <v>128</v>
      </c>
      <c r="B130" s="6">
        <v>162215</v>
      </c>
      <c r="C130" s="1" t="s">
        <v>187</v>
      </c>
      <c r="D130" s="1">
        <v>513</v>
      </c>
    </row>
    <row r="131" spans="1:4" ht="12.75">
      <c r="A131" s="1">
        <v>129</v>
      </c>
      <c r="B131" s="6">
        <v>162216</v>
      </c>
      <c r="C131" s="1" t="s">
        <v>304</v>
      </c>
      <c r="D131" s="1">
        <v>615</v>
      </c>
    </row>
    <row r="132" spans="1:4" ht="12.75">
      <c r="A132" s="1">
        <v>130</v>
      </c>
      <c r="B132" s="6">
        <v>162217</v>
      </c>
      <c r="C132" s="1" t="s">
        <v>188</v>
      </c>
      <c r="D132" s="1">
        <v>718</v>
      </c>
    </row>
    <row r="133" spans="1:4" ht="12.75">
      <c r="A133" s="1">
        <v>131</v>
      </c>
      <c r="B133" s="6">
        <v>162218</v>
      </c>
      <c r="C133" s="1" t="s">
        <v>316</v>
      </c>
      <c r="D133" s="1">
        <v>820</v>
      </c>
    </row>
    <row r="134" spans="1:4" ht="12.75">
      <c r="A134" s="1">
        <v>132</v>
      </c>
      <c r="B134" s="6">
        <v>162219</v>
      </c>
      <c r="C134" s="1" t="s">
        <v>189</v>
      </c>
      <c r="D134" s="1">
        <v>923</v>
      </c>
    </row>
    <row r="135" spans="1:4" ht="12.75">
      <c r="A135" s="1">
        <v>133</v>
      </c>
      <c r="B135" s="6">
        <v>162220</v>
      </c>
      <c r="C135" s="1" t="s">
        <v>328</v>
      </c>
      <c r="D135" s="1">
        <v>1025</v>
      </c>
    </row>
    <row r="136" spans="1:4" ht="12.75">
      <c r="A136" s="1">
        <v>134</v>
      </c>
      <c r="B136" s="6">
        <v>162221</v>
      </c>
      <c r="C136" s="1" t="s">
        <v>190</v>
      </c>
      <c r="D136" s="1">
        <v>1128</v>
      </c>
    </row>
    <row r="137" spans="1:4" ht="12.75">
      <c r="A137" s="1">
        <v>135</v>
      </c>
      <c r="B137" s="6">
        <v>162222</v>
      </c>
      <c r="C137" s="1" t="s">
        <v>340</v>
      </c>
      <c r="D137" s="1">
        <v>1230</v>
      </c>
    </row>
    <row r="138" spans="1:4" ht="12.75">
      <c r="A138" s="1">
        <v>136</v>
      </c>
      <c r="B138" s="6">
        <v>162223</v>
      </c>
      <c r="C138" s="1" t="s">
        <v>191</v>
      </c>
      <c r="D138" s="1">
        <v>1333</v>
      </c>
    </row>
    <row r="139" spans="1:4" ht="12.75">
      <c r="A139" s="1">
        <v>137</v>
      </c>
      <c r="B139" s="6">
        <v>162311</v>
      </c>
      <c r="C139" s="1" t="s">
        <v>192</v>
      </c>
      <c r="D139" s="1">
        <v>123</v>
      </c>
    </row>
    <row r="140" spans="1:4" ht="12.75">
      <c r="A140" s="1">
        <v>138</v>
      </c>
      <c r="B140" s="6">
        <v>162312</v>
      </c>
      <c r="C140" s="1" t="s">
        <v>277</v>
      </c>
      <c r="D140" s="1">
        <v>246</v>
      </c>
    </row>
    <row r="141" spans="1:4" ht="12.75">
      <c r="A141" s="1">
        <v>139</v>
      </c>
      <c r="B141" s="6">
        <v>162313</v>
      </c>
      <c r="C141" s="1" t="s">
        <v>193</v>
      </c>
      <c r="D141" s="1">
        <v>369</v>
      </c>
    </row>
    <row r="142" spans="1:4" ht="12.75">
      <c r="A142" s="1">
        <v>140</v>
      </c>
      <c r="B142" s="6">
        <v>162314</v>
      </c>
      <c r="C142" s="1" t="s">
        <v>289</v>
      </c>
      <c r="D142" s="1">
        <v>492</v>
      </c>
    </row>
    <row r="143" spans="1:4" ht="12.75">
      <c r="A143" s="1">
        <v>141</v>
      </c>
      <c r="B143" s="6">
        <v>162315</v>
      </c>
      <c r="C143" s="1" t="s">
        <v>194</v>
      </c>
      <c r="D143" s="1">
        <v>615</v>
      </c>
    </row>
    <row r="144" spans="1:4" ht="12.75">
      <c r="A144" s="1">
        <v>142</v>
      </c>
      <c r="B144" s="6">
        <v>162316</v>
      </c>
      <c r="C144" s="1" t="s">
        <v>305</v>
      </c>
      <c r="D144" s="1">
        <v>738</v>
      </c>
    </row>
    <row r="145" spans="1:4" ht="12.75">
      <c r="A145" s="1">
        <v>143</v>
      </c>
      <c r="B145" s="6">
        <v>162317</v>
      </c>
      <c r="C145" s="1" t="s">
        <v>195</v>
      </c>
      <c r="D145" s="1">
        <v>861</v>
      </c>
    </row>
    <row r="146" spans="1:4" ht="12.75">
      <c r="A146" s="1">
        <v>144</v>
      </c>
      <c r="B146" s="6">
        <v>162318</v>
      </c>
      <c r="C146" s="1" t="s">
        <v>317</v>
      </c>
      <c r="D146" s="1">
        <v>984</v>
      </c>
    </row>
    <row r="147" spans="1:4" ht="12.75">
      <c r="A147" s="1">
        <v>145</v>
      </c>
      <c r="B147" s="6">
        <v>162319</v>
      </c>
      <c r="C147" s="1" t="s">
        <v>196</v>
      </c>
      <c r="D147" s="1">
        <v>1107</v>
      </c>
    </row>
    <row r="148" spans="1:4" ht="12.75">
      <c r="A148" s="1">
        <v>146</v>
      </c>
      <c r="B148" s="6">
        <v>162320</v>
      </c>
      <c r="C148" s="1" t="s">
        <v>329</v>
      </c>
      <c r="D148" s="1">
        <v>1230</v>
      </c>
    </row>
    <row r="149" spans="1:4" ht="12.75">
      <c r="A149" s="1">
        <v>147</v>
      </c>
      <c r="B149" s="6">
        <v>162321</v>
      </c>
      <c r="C149" s="1" t="s">
        <v>197</v>
      </c>
      <c r="D149" s="1">
        <v>1353</v>
      </c>
    </row>
    <row r="150" spans="1:4" ht="12.75">
      <c r="A150" s="1">
        <v>148</v>
      </c>
      <c r="B150" s="6">
        <v>162322</v>
      </c>
      <c r="C150" s="1" t="s">
        <v>341</v>
      </c>
      <c r="D150" s="1">
        <v>1476</v>
      </c>
    </row>
    <row r="151" spans="1:4" ht="12.75">
      <c r="A151" s="1">
        <v>149</v>
      </c>
      <c r="B151" s="6">
        <v>162323</v>
      </c>
      <c r="C151" s="1" t="s">
        <v>198</v>
      </c>
      <c r="D151" s="1">
        <v>1599</v>
      </c>
    </row>
    <row r="152" spans="1:4" ht="12.75">
      <c r="A152" s="1">
        <v>150</v>
      </c>
      <c r="B152" s="6">
        <v>162324</v>
      </c>
      <c r="C152" s="1" t="s">
        <v>350</v>
      </c>
      <c r="D152" s="1">
        <v>1722</v>
      </c>
    </row>
    <row r="153" spans="1:4" ht="12.75">
      <c r="A153" s="1">
        <v>151</v>
      </c>
      <c r="B153" s="6">
        <v>162325</v>
      </c>
      <c r="C153" s="1" t="s">
        <v>199</v>
      </c>
      <c r="D153" s="1">
        <v>1845</v>
      </c>
    </row>
    <row r="154" spans="1:4" ht="12.75">
      <c r="A154" s="1">
        <v>152</v>
      </c>
      <c r="B154" s="6">
        <v>162326</v>
      </c>
      <c r="C154" s="1" t="s">
        <v>358</v>
      </c>
      <c r="D154" s="1">
        <v>1968</v>
      </c>
    </row>
    <row r="155" spans="1:4" ht="12.75">
      <c r="A155" s="1">
        <v>153</v>
      </c>
      <c r="B155" s="6">
        <v>162327</v>
      </c>
      <c r="C155" s="1" t="s">
        <v>200</v>
      </c>
      <c r="D155" s="1">
        <v>2091</v>
      </c>
    </row>
    <row r="156" spans="1:4" ht="12.75">
      <c r="A156" s="1">
        <v>154</v>
      </c>
      <c r="B156" s="6">
        <v>162151</v>
      </c>
      <c r="C156" s="1" t="s">
        <v>201</v>
      </c>
      <c r="D156" s="1">
        <v>82</v>
      </c>
    </row>
    <row r="157" spans="1:4" ht="12.75">
      <c r="A157" s="1">
        <v>155</v>
      </c>
      <c r="B157" s="6">
        <v>162152</v>
      </c>
      <c r="C157" s="1" t="s">
        <v>278</v>
      </c>
      <c r="D157" s="1">
        <v>164</v>
      </c>
    </row>
    <row r="158" spans="1:4" ht="12.75">
      <c r="A158" s="1">
        <v>156</v>
      </c>
      <c r="B158" s="6">
        <v>162153</v>
      </c>
      <c r="C158" s="1" t="s">
        <v>202</v>
      </c>
      <c r="D158" s="1">
        <v>246</v>
      </c>
    </row>
    <row r="159" spans="1:4" ht="12.75">
      <c r="A159" s="1">
        <v>157</v>
      </c>
      <c r="B159" s="6">
        <v>162154</v>
      </c>
      <c r="C159" s="1" t="s">
        <v>290</v>
      </c>
      <c r="D159" s="1">
        <v>328</v>
      </c>
    </row>
    <row r="160" spans="1:4" ht="12.75">
      <c r="A160" s="1">
        <v>158</v>
      </c>
      <c r="B160" s="6">
        <v>162155</v>
      </c>
      <c r="C160" s="1" t="s">
        <v>203</v>
      </c>
      <c r="D160" s="1">
        <v>410</v>
      </c>
    </row>
    <row r="161" spans="1:4" ht="12.75">
      <c r="A161" s="1">
        <v>159</v>
      </c>
      <c r="B161" s="6">
        <v>162156</v>
      </c>
      <c r="C161" s="1" t="s">
        <v>306</v>
      </c>
      <c r="D161" s="1">
        <v>492</v>
      </c>
    </row>
    <row r="162" spans="1:4" ht="12.75">
      <c r="A162" s="1">
        <v>160</v>
      </c>
      <c r="B162" s="6">
        <v>162157</v>
      </c>
      <c r="C162" s="1" t="s">
        <v>204</v>
      </c>
      <c r="D162" s="1">
        <v>574</v>
      </c>
    </row>
    <row r="163" spans="1:4" ht="12.75">
      <c r="A163" s="1">
        <v>161</v>
      </c>
      <c r="B163" s="6">
        <v>162158</v>
      </c>
      <c r="C163" s="1" t="s">
        <v>318</v>
      </c>
      <c r="D163" s="1">
        <v>656</v>
      </c>
    </row>
    <row r="164" spans="1:4" ht="12.75">
      <c r="A164" s="1">
        <v>162</v>
      </c>
      <c r="B164" s="6">
        <v>162159</v>
      </c>
      <c r="C164" s="1" t="s">
        <v>205</v>
      </c>
      <c r="D164" s="1">
        <v>738</v>
      </c>
    </row>
    <row r="165" spans="1:4" ht="12.75">
      <c r="A165" s="1">
        <v>163</v>
      </c>
      <c r="B165" s="6">
        <v>162160</v>
      </c>
      <c r="C165" s="1" t="s">
        <v>330</v>
      </c>
      <c r="D165" s="1">
        <v>820</v>
      </c>
    </row>
    <row r="166" spans="1:4" ht="12.75">
      <c r="A166" s="1">
        <v>164</v>
      </c>
      <c r="B166" s="6">
        <v>162161</v>
      </c>
      <c r="C166" s="1" t="s">
        <v>206</v>
      </c>
      <c r="D166" s="1">
        <v>902</v>
      </c>
    </row>
    <row r="167" spans="1:4" ht="12.75">
      <c r="A167" s="1">
        <v>165</v>
      </c>
      <c r="B167" s="6">
        <v>162162</v>
      </c>
      <c r="C167" s="1" t="s">
        <v>342</v>
      </c>
      <c r="D167" s="1">
        <v>984</v>
      </c>
    </row>
    <row r="168" spans="1:4" ht="12.75">
      <c r="A168" s="1">
        <v>166</v>
      </c>
      <c r="B168" s="6">
        <v>162163</v>
      </c>
      <c r="C168" s="1" t="s">
        <v>207</v>
      </c>
      <c r="D168" s="1">
        <v>1066</v>
      </c>
    </row>
    <row r="169" spans="1:4" ht="12.75">
      <c r="A169" s="1">
        <v>167</v>
      </c>
      <c r="B169" s="6">
        <v>162164</v>
      </c>
      <c r="C169" s="1" t="s">
        <v>351</v>
      </c>
      <c r="D169" s="1">
        <v>1148</v>
      </c>
    </row>
    <row r="170" spans="1:4" ht="12.75">
      <c r="A170" s="1">
        <v>168</v>
      </c>
      <c r="B170" s="6">
        <v>162165</v>
      </c>
      <c r="C170" s="1" t="s">
        <v>208</v>
      </c>
      <c r="D170" s="1">
        <v>1230</v>
      </c>
    </row>
    <row r="171" spans="1:4" ht="12.75">
      <c r="A171" s="1">
        <v>169</v>
      </c>
      <c r="B171" s="6">
        <v>162166</v>
      </c>
      <c r="C171" s="1" t="s">
        <v>359</v>
      </c>
      <c r="D171" s="1">
        <v>1312</v>
      </c>
    </row>
    <row r="172" spans="1:4" ht="12.75">
      <c r="A172" s="1">
        <v>170</v>
      </c>
      <c r="B172" s="6">
        <v>162167</v>
      </c>
      <c r="C172" s="1" t="s">
        <v>209</v>
      </c>
      <c r="D172" s="1">
        <v>1394</v>
      </c>
    </row>
    <row r="173" spans="1:4" ht="12.75">
      <c r="A173" s="1">
        <v>171</v>
      </c>
      <c r="B173" s="6">
        <v>162168</v>
      </c>
      <c r="C173" s="1" t="s">
        <v>364</v>
      </c>
      <c r="D173" s="1">
        <v>1476</v>
      </c>
    </row>
    <row r="174" spans="1:4" ht="12.75">
      <c r="A174" s="1">
        <v>172</v>
      </c>
      <c r="B174" s="6">
        <v>162169</v>
      </c>
      <c r="C174" s="1" t="s">
        <v>210</v>
      </c>
      <c r="D174" s="1">
        <v>1558</v>
      </c>
    </row>
    <row r="175" spans="1:4" ht="12.75">
      <c r="A175" s="1">
        <v>173</v>
      </c>
      <c r="B175" s="6">
        <v>162170</v>
      </c>
      <c r="C175" s="1" t="s">
        <v>296</v>
      </c>
      <c r="D175" s="1">
        <v>1640</v>
      </c>
    </row>
    <row r="176" spans="1:4" ht="12.75">
      <c r="A176" s="1">
        <v>174</v>
      </c>
      <c r="B176" s="6">
        <v>162171</v>
      </c>
      <c r="C176" s="1" t="s">
        <v>211</v>
      </c>
      <c r="D176" s="1">
        <v>1722</v>
      </c>
    </row>
    <row r="177" spans="1:4" ht="12.75">
      <c r="A177" s="1">
        <v>175</v>
      </c>
      <c r="B177" s="6">
        <v>162251</v>
      </c>
      <c r="C177" s="1" t="s">
        <v>212</v>
      </c>
      <c r="D177" s="1">
        <v>103</v>
      </c>
    </row>
    <row r="178" spans="1:4" ht="12.75">
      <c r="A178" s="1">
        <v>176</v>
      </c>
      <c r="B178" s="6">
        <v>162252</v>
      </c>
      <c r="C178" s="1" t="s">
        <v>279</v>
      </c>
      <c r="D178" s="1">
        <v>205</v>
      </c>
    </row>
    <row r="179" spans="1:4" ht="12.75">
      <c r="A179" s="1">
        <v>177</v>
      </c>
      <c r="B179" s="6">
        <v>162253</v>
      </c>
      <c r="C179" s="1" t="s">
        <v>213</v>
      </c>
      <c r="D179" s="1">
        <v>308</v>
      </c>
    </row>
    <row r="180" spans="1:4" ht="12.75">
      <c r="A180" s="1">
        <v>178</v>
      </c>
      <c r="B180" s="6">
        <v>162254</v>
      </c>
      <c r="C180" s="1" t="s">
        <v>291</v>
      </c>
      <c r="D180" s="1">
        <v>410</v>
      </c>
    </row>
    <row r="181" spans="1:4" ht="12.75">
      <c r="A181" s="1">
        <v>179</v>
      </c>
      <c r="B181" s="6">
        <v>162255</v>
      </c>
      <c r="C181" s="1" t="s">
        <v>214</v>
      </c>
      <c r="D181" s="1">
        <v>513</v>
      </c>
    </row>
    <row r="182" spans="1:4" ht="12.75">
      <c r="A182" s="1">
        <v>180</v>
      </c>
      <c r="B182" s="6">
        <v>162256</v>
      </c>
      <c r="C182" s="1" t="s">
        <v>307</v>
      </c>
      <c r="D182" s="1">
        <v>615</v>
      </c>
    </row>
    <row r="183" spans="1:4" ht="12.75">
      <c r="A183" s="1">
        <v>181</v>
      </c>
      <c r="B183" s="6">
        <v>162257</v>
      </c>
      <c r="C183" s="1" t="s">
        <v>215</v>
      </c>
      <c r="D183" s="1">
        <v>718</v>
      </c>
    </row>
    <row r="184" spans="1:4" ht="12.75">
      <c r="A184" s="1">
        <v>182</v>
      </c>
      <c r="B184" s="6">
        <v>162258</v>
      </c>
      <c r="C184" s="1" t="s">
        <v>319</v>
      </c>
      <c r="D184" s="1">
        <v>820</v>
      </c>
    </row>
    <row r="185" spans="1:4" ht="12.75">
      <c r="A185" s="1">
        <v>183</v>
      </c>
      <c r="B185" s="6">
        <v>162259</v>
      </c>
      <c r="C185" s="1" t="s">
        <v>216</v>
      </c>
      <c r="D185" s="1">
        <v>923</v>
      </c>
    </row>
    <row r="186" spans="1:4" ht="12.75">
      <c r="A186" s="1">
        <v>184</v>
      </c>
      <c r="B186" s="6">
        <v>162260</v>
      </c>
      <c r="C186" s="1" t="s">
        <v>331</v>
      </c>
      <c r="D186" s="1">
        <v>1025</v>
      </c>
    </row>
    <row r="187" spans="1:4" ht="12.75">
      <c r="A187" s="1">
        <v>185</v>
      </c>
      <c r="B187" s="6">
        <v>162261</v>
      </c>
      <c r="C187" s="1" t="s">
        <v>217</v>
      </c>
      <c r="D187" s="1">
        <v>1128</v>
      </c>
    </row>
    <row r="188" spans="1:4" ht="12.75">
      <c r="A188" s="1">
        <v>186</v>
      </c>
      <c r="B188" s="6">
        <v>162262</v>
      </c>
      <c r="C188" s="1" t="s">
        <v>343</v>
      </c>
      <c r="D188" s="1">
        <v>1230</v>
      </c>
    </row>
    <row r="189" spans="1:4" ht="12.75">
      <c r="A189" s="1">
        <v>187</v>
      </c>
      <c r="B189" s="6">
        <v>162263</v>
      </c>
      <c r="C189" s="1" t="s">
        <v>218</v>
      </c>
      <c r="D189" s="1">
        <v>1333</v>
      </c>
    </row>
    <row r="190" spans="1:4" ht="12.75">
      <c r="A190" s="1">
        <v>188</v>
      </c>
      <c r="B190" s="6">
        <v>162351</v>
      </c>
      <c r="C190" s="1" t="s">
        <v>219</v>
      </c>
      <c r="D190" s="1">
        <v>123</v>
      </c>
    </row>
    <row r="191" spans="1:4" ht="12.75">
      <c r="A191" s="1">
        <v>189</v>
      </c>
      <c r="B191" s="6">
        <v>162352</v>
      </c>
      <c r="C191" s="1" t="s">
        <v>280</v>
      </c>
      <c r="D191" s="1">
        <v>246</v>
      </c>
    </row>
    <row r="192" spans="1:4" ht="12.75">
      <c r="A192" s="1">
        <v>190</v>
      </c>
      <c r="B192" s="6">
        <v>162353</v>
      </c>
      <c r="C192" s="1" t="s">
        <v>220</v>
      </c>
      <c r="D192" s="1">
        <v>369</v>
      </c>
    </row>
    <row r="193" spans="1:4" ht="12.75">
      <c r="A193" s="1">
        <v>191</v>
      </c>
      <c r="B193" s="6">
        <v>162354</v>
      </c>
      <c r="C193" s="1" t="s">
        <v>292</v>
      </c>
      <c r="D193" s="1">
        <v>492</v>
      </c>
    </row>
    <row r="194" spans="1:4" ht="12.75">
      <c r="A194" s="1">
        <v>192</v>
      </c>
      <c r="B194" s="6">
        <v>162355</v>
      </c>
      <c r="C194" s="1" t="s">
        <v>221</v>
      </c>
      <c r="D194" s="1">
        <v>615</v>
      </c>
    </row>
    <row r="195" spans="1:4" ht="12.75">
      <c r="A195" s="1">
        <v>193</v>
      </c>
      <c r="B195" s="6">
        <v>162356</v>
      </c>
      <c r="C195" s="1" t="s">
        <v>308</v>
      </c>
      <c r="D195" s="1">
        <v>738</v>
      </c>
    </row>
    <row r="196" spans="1:4" ht="12.75">
      <c r="A196" s="1">
        <v>194</v>
      </c>
      <c r="B196" s="6">
        <v>162357</v>
      </c>
      <c r="C196" s="1" t="s">
        <v>222</v>
      </c>
      <c r="D196" s="1">
        <v>861</v>
      </c>
    </row>
    <row r="197" spans="1:4" ht="12.75">
      <c r="A197" s="1">
        <v>195</v>
      </c>
      <c r="B197" s="6">
        <v>162358</v>
      </c>
      <c r="C197" s="1" t="s">
        <v>320</v>
      </c>
      <c r="D197" s="1">
        <v>984</v>
      </c>
    </row>
    <row r="198" spans="1:4" ht="12.75">
      <c r="A198" s="1">
        <v>196</v>
      </c>
      <c r="B198" s="6">
        <v>162359</v>
      </c>
      <c r="C198" s="1" t="s">
        <v>223</v>
      </c>
      <c r="D198" s="1">
        <v>1107</v>
      </c>
    </row>
    <row r="199" spans="1:4" ht="12.75">
      <c r="A199" s="1">
        <v>197</v>
      </c>
      <c r="B199" s="6">
        <v>162360</v>
      </c>
      <c r="C199" s="1" t="s">
        <v>332</v>
      </c>
      <c r="D199" s="1">
        <v>1230</v>
      </c>
    </row>
    <row r="200" spans="1:4" ht="12.75">
      <c r="A200" s="1">
        <v>198</v>
      </c>
      <c r="B200" s="6">
        <v>162361</v>
      </c>
      <c r="C200" s="1" t="s">
        <v>224</v>
      </c>
      <c r="D200" s="1">
        <v>1353</v>
      </c>
    </row>
    <row r="201" spans="1:4" ht="12.75">
      <c r="A201" s="1">
        <v>199</v>
      </c>
      <c r="B201" s="6">
        <v>162362</v>
      </c>
      <c r="C201" s="1" t="s">
        <v>344</v>
      </c>
      <c r="D201" s="1">
        <v>1476</v>
      </c>
    </row>
    <row r="202" spans="1:4" ht="12.75">
      <c r="A202" s="1">
        <v>200</v>
      </c>
      <c r="B202" s="6">
        <v>162363</v>
      </c>
      <c r="C202" s="1" t="s">
        <v>225</v>
      </c>
      <c r="D202" s="1">
        <v>1599</v>
      </c>
    </row>
    <row r="203" spans="1:4" ht="12.75">
      <c r="A203" s="1">
        <v>201</v>
      </c>
      <c r="B203" s="6">
        <v>162364</v>
      </c>
      <c r="C203" s="1" t="s">
        <v>352</v>
      </c>
      <c r="D203" s="1">
        <v>1722</v>
      </c>
    </row>
    <row r="204" spans="1:4" ht="12.75">
      <c r="A204" s="1">
        <v>202</v>
      </c>
      <c r="B204" s="6">
        <v>162365</v>
      </c>
      <c r="C204" s="1" t="s">
        <v>226</v>
      </c>
      <c r="D204" s="1">
        <v>1845</v>
      </c>
    </row>
    <row r="205" spans="1:4" ht="12.75">
      <c r="A205" s="1">
        <v>203</v>
      </c>
      <c r="B205" s="6">
        <v>162366</v>
      </c>
      <c r="C205" s="1" t="s">
        <v>360</v>
      </c>
      <c r="D205" s="1">
        <v>1968</v>
      </c>
    </row>
    <row r="206" spans="1:4" ht="12.75">
      <c r="A206" s="1">
        <v>204</v>
      </c>
      <c r="B206" s="6">
        <v>162367</v>
      </c>
      <c r="C206" s="1" t="s">
        <v>227</v>
      </c>
      <c r="D206" s="1">
        <v>2091</v>
      </c>
    </row>
    <row r="207" spans="1:4" ht="12.75">
      <c r="A207" s="1">
        <v>205</v>
      </c>
      <c r="B207" s="6">
        <v>161911</v>
      </c>
      <c r="C207" s="1" t="s">
        <v>55</v>
      </c>
      <c r="D207" s="1">
        <v>5</v>
      </c>
    </row>
    <row r="208" spans="1:4" ht="12.75">
      <c r="A208" s="1">
        <v>206</v>
      </c>
      <c r="B208" s="6">
        <v>161912</v>
      </c>
      <c r="C208" s="1" t="s">
        <v>56</v>
      </c>
      <c r="D208" s="1">
        <v>6</v>
      </c>
    </row>
    <row r="209" spans="1:4" ht="12.75">
      <c r="A209" s="1">
        <v>207</v>
      </c>
      <c r="B209" s="6">
        <v>161913</v>
      </c>
      <c r="C209" s="1" t="s">
        <v>57</v>
      </c>
      <c r="D209" s="1">
        <v>7</v>
      </c>
    </row>
    <row r="210" spans="1:4" ht="12.75">
      <c r="A210" s="1">
        <v>208</v>
      </c>
      <c r="B210" s="6">
        <v>161920</v>
      </c>
      <c r="C210" s="1" t="s">
        <v>58</v>
      </c>
      <c r="D210" s="1">
        <v>-1</v>
      </c>
    </row>
    <row r="211" spans="1:4" ht="12.75">
      <c r="A211" s="1">
        <v>209</v>
      </c>
      <c r="B211" s="6">
        <v>161921</v>
      </c>
      <c r="C211" s="1" t="s">
        <v>59</v>
      </c>
      <c r="D211" s="1">
        <v>1</v>
      </c>
    </row>
    <row r="212" spans="1:4" ht="12.75">
      <c r="A212" s="1">
        <v>210</v>
      </c>
      <c r="B212" s="6">
        <v>161922</v>
      </c>
      <c r="C212" s="1" t="s">
        <v>60</v>
      </c>
      <c r="D212" s="1">
        <v>-2</v>
      </c>
    </row>
    <row r="213" spans="1:4" ht="12.75">
      <c r="A213" s="1">
        <v>211</v>
      </c>
      <c r="B213" s="6">
        <v>161923</v>
      </c>
      <c r="C213" s="1" t="s">
        <v>61</v>
      </c>
      <c r="D213" s="1">
        <v>1</v>
      </c>
    </row>
    <row r="214" spans="1:4" ht="12.75">
      <c r="A214" s="1">
        <v>212</v>
      </c>
      <c r="B214" s="6">
        <v>161925</v>
      </c>
      <c r="C214" s="1" t="s">
        <v>62</v>
      </c>
      <c r="D214" s="1">
        <v>1</v>
      </c>
    </row>
    <row r="215" spans="1:4" ht="12.75">
      <c r="A215" s="1">
        <v>213</v>
      </c>
      <c r="B215" s="6">
        <v>161926</v>
      </c>
      <c r="C215" s="1" t="s">
        <v>63</v>
      </c>
      <c r="D215" s="1">
        <v>-2</v>
      </c>
    </row>
    <row r="216" spans="1:4" ht="12.75">
      <c r="A216" s="1">
        <v>214</v>
      </c>
      <c r="B216" s="6">
        <v>161930</v>
      </c>
      <c r="C216" s="1" t="s">
        <v>64</v>
      </c>
      <c r="D216" s="1">
        <v>-1</v>
      </c>
    </row>
    <row r="217" spans="1:4" ht="12.75">
      <c r="A217" s="1">
        <v>215</v>
      </c>
      <c r="B217" s="6">
        <v>161951</v>
      </c>
      <c r="C217" s="1" t="s">
        <v>65</v>
      </c>
      <c r="D217" s="1">
        <v>5</v>
      </c>
    </row>
    <row r="218" spans="1:4" ht="12.75">
      <c r="A218" s="1">
        <v>216</v>
      </c>
      <c r="B218" s="6">
        <v>161952</v>
      </c>
      <c r="C218" s="1" t="s">
        <v>66</v>
      </c>
      <c r="D218" s="1">
        <v>6</v>
      </c>
    </row>
    <row r="219" spans="1:4" ht="12.75">
      <c r="A219" s="1">
        <v>217</v>
      </c>
      <c r="B219" s="6">
        <v>161953</v>
      </c>
      <c r="C219" s="1" t="s">
        <v>67</v>
      </c>
      <c r="D219" s="1">
        <v>7</v>
      </c>
    </row>
    <row r="220" spans="1:4" ht="12.75">
      <c r="A220" s="1">
        <v>218</v>
      </c>
      <c r="B220" s="6">
        <v>161960</v>
      </c>
      <c r="C220" s="1" t="s">
        <v>68</v>
      </c>
      <c r="D220" s="1">
        <v>-1</v>
      </c>
    </row>
    <row r="221" spans="1:4" ht="12.75">
      <c r="A221" s="1">
        <v>219</v>
      </c>
      <c r="B221" s="6">
        <v>161961</v>
      </c>
      <c r="C221" s="1" t="s">
        <v>69</v>
      </c>
      <c r="D221" s="1">
        <v>1</v>
      </c>
    </row>
    <row r="222" spans="1:4" ht="12.75">
      <c r="A222" s="1">
        <v>220</v>
      </c>
      <c r="B222" s="6">
        <v>161962</v>
      </c>
      <c r="C222" s="1" t="s">
        <v>70</v>
      </c>
      <c r="D222" s="1">
        <v>-2</v>
      </c>
    </row>
    <row r="223" spans="1:4" ht="12.75">
      <c r="A223" s="1">
        <v>221</v>
      </c>
      <c r="B223" s="6">
        <v>161963</v>
      </c>
      <c r="C223" s="1" t="s">
        <v>71</v>
      </c>
      <c r="D223" s="1">
        <v>1</v>
      </c>
    </row>
    <row r="224" spans="1:4" ht="12.75">
      <c r="A224" s="1">
        <v>222</v>
      </c>
      <c r="B224" s="6">
        <v>161965</v>
      </c>
      <c r="C224" s="1" t="s">
        <v>72</v>
      </c>
      <c r="D224" s="1">
        <v>1</v>
      </c>
    </row>
    <row r="225" spans="1:4" ht="12.75">
      <c r="A225" s="1">
        <v>223</v>
      </c>
      <c r="B225" s="6">
        <v>161966</v>
      </c>
      <c r="C225" s="1" t="s">
        <v>73</v>
      </c>
      <c r="D225" s="1">
        <v>-2</v>
      </c>
    </row>
    <row r="226" spans="1:4" ht="12.75">
      <c r="A226" s="1">
        <v>224</v>
      </c>
      <c r="B226" s="6">
        <v>161970</v>
      </c>
      <c r="C226" s="1" t="s">
        <v>74</v>
      </c>
      <c r="D226" s="1">
        <v>-1</v>
      </c>
    </row>
    <row r="227" spans="1:4" ht="12.75">
      <c r="A227" s="1">
        <v>225</v>
      </c>
      <c r="B227" s="6">
        <v>162911</v>
      </c>
      <c r="C227" s="1" t="s">
        <v>75</v>
      </c>
      <c r="D227" s="1">
        <v>148</v>
      </c>
    </row>
    <row r="228" spans="1:4" ht="12.75">
      <c r="A228" s="1">
        <v>226</v>
      </c>
      <c r="B228" s="6">
        <v>162912</v>
      </c>
      <c r="C228" s="1" t="s">
        <v>76</v>
      </c>
      <c r="D228" s="1">
        <v>185</v>
      </c>
    </row>
    <row r="229" spans="1:4" ht="12.75">
      <c r="A229" s="1">
        <v>227</v>
      </c>
      <c r="B229" s="6">
        <v>162913</v>
      </c>
      <c r="C229" s="1" t="s">
        <v>77</v>
      </c>
      <c r="D229" s="1">
        <v>222</v>
      </c>
    </row>
    <row r="230" spans="1:4" ht="12.75">
      <c r="A230" s="1">
        <v>228</v>
      </c>
      <c r="B230" s="6">
        <v>162914</v>
      </c>
      <c r="C230" s="1" t="s">
        <v>78</v>
      </c>
      <c r="D230" s="1">
        <v>236</v>
      </c>
    </row>
    <row r="231" spans="1:4" ht="12.75">
      <c r="A231" s="1">
        <v>229</v>
      </c>
      <c r="B231" s="6">
        <v>162915</v>
      </c>
      <c r="C231" s="1" t="s">
        <v>79</v>
      </c>
      <c r="D231" s="1">
        <v>295</v>
      </c>
    </row>
    <row r="232" spans="1:4" ht="12.75">
      <c r="A232" s="1">
        <v>230</v>
      </c>
      <c r="B232" s="6">
        <v>162916</v>
      </c>
      <c r="C232" s="1" t="s">
        <v>80</v>
      </c>
      <c r="D232" s="1">
        <v>354</v>
      </c>
    </row>
    <row r="233" spans="1:4" ht="12.75">
      <c r="A233" s="1">
        <v>231</v>
      </c>
      <c r="B233" s="6">
        <v>162917</v>
      </c>
      <c r="C233" s="1" t="s">
        <v>81</v>
      </c>
      <c r="D233" s="1">
        <v>334</v>
      </c>
    </row>
    <row r="234" spans="1:4" ht="12.75">
      <c r="A234" s="1">
        <v>232</v>
      </c>
      <c r="B234" s="6">
        <v>162918</v>
      </c>
      <c r="C234" s="1" t="s">
        <v>82</v>
      </c>
      <c r="D234" s="1">
        <v>417</v>
      </c>
    </row>
    <row r="235" spans="1:4" ht="12.75">
      <c r="A235" s="1">
        <v>233</v>
      </c>
      <c r="B235" s="6">
        <v>162919</v>
      </c>
      <c r="C235" s="1" t="s">
        <v>83</v>
      </c>
      <c r="D235" s="1">
        <v>501</v>
      </c>
    </row>
    <row r="236" spans="1:4" ht="12.75">
      <c r="A236" s="1">
        <v>234</v>
      </c>
      <c r="B236" s="6">
        <v>162920</v>
      </c>
      <c r="C236" s="1" t="s">
        <v>84</v>
      </c>
      <c r="D236" s="1">
        <v>258</v>
      </c>
    </row>
    <row r="237" spans="1:4" ht="12.75">
      <c r="A237" s="1">
        <v>235</v>
      </c>
      <c r="B237" s="6">
        <v>162921</v>
      </c>
      <c r="C237" s="1" t="s">
        <v>85</v>
      </c>
      <c r="D237" s="1">
        <v>273</v>
      </c>
    </row>
    <row r="238" spans="1:4" ht="12.75">
      <c r="A238" s="1">
        <v>236</v>
      </c>
      <c r="B238" s="6">
        <v>162922</v>
      </c>
      <c r="C238" s="1" t="s">
        <v>86</v>
      </c>
      <c r="D238" s="1">
        <v>317</v>
      </c>
    </row>
    <row r="239" spans="1:4" ht="12.75">
      <c r="A239" s="1">
        <v>237</v>
      </c>
      <c r="B239" s="6">
        <v>162923</v>
      </c>
      <c r="C239" s="1" t="s">
        <v>87</v>
      </c>
      <c r="D239" s="1">
        <v>332</v>
      </c>
    </row>
    <row r="240" spans="1:4" ht="12.75">
      <c r="A240" s="1">
        <v>238</v>
      </c>
      <c r="B240" s="6">
        <v>162924</v>
      </c>
      <c r="C240" s="1" t="s">
        <v>88</v>
      </c>
      <c r="D240" s="1">
        <v>358</v>
      </c>
    </row>
    <row r="241" spans="1:4" ht="12.75">
      <c r="A241" s="1">
        <v>239</v>
      </c>
      <c r="B241" s="6">
        <v>162925</v>
      </c>
      <c r="C241" s="1" t="s">
        <v>89</v>
      </c>
      <c r="D241" s="1">
        <v>371</v>
      </c>
    </row>
    <row r="242" spans="1:4" ht="12.75">
      <c r="A242" s="1">
        <v>240</v>
      </c>
      <c r="B242" s="6">
        <v>162926</v>
      </c>
      <c r="C242" s="1" t="s">
        <v>90</v>
      </c>
      <c r="D242" s="1">
        <v>381</v>
      </c>
    </row>
    <row r="243" spans="1:4" ht="12.75">
      <c r="A243" s="1">
        <v>241</v>
      </c>
      <c r="B243" s="6">
        <v>162927</v>
      </c>
      <c r="C243" s="1" t="s">
        <v>91</v>
      </c>
      <c r="D243" s="1">
        <v>393</v>
      </c>
    </row>
    <row r="244" spans="1:4" ht="12.75">
      <c r="A244" s="1">
        <v>242</v>
      </c>
      <c r="B244" s="6">
        <v>162928</v>
      </c>
      <c r="C244" s="1" t="s">
        <v>92</v>
      </c>
      <c r="D244" s="1">
        <v>442</v>
      </c>
    </row>
    <row r="245" spans="1:4" ht="12.75">
      <c r="A245" s="1">
        <v>243</v>
      </c>
      <c r="B245" s="6">
        <v>162929</v>
      </c>
      <c r="C245" s="1" t="s">
        <v>93</v>
      </c>
      <c r="D245" s="1">
        <v>455</v>
      </c>
    </row>
    <row r="246" spans="1:4" ht="12.75">
      <c r="A246" s="1">
        <v>244</v>
      </c>
      <c r="B246" s="6">
        <v>162930</v>
      </c>
      <c r="C246" s="1" t="s">
        <v>94</v>
      </c>
      <c r="D246" s="1">
        <v>464</v>
      </c>
    </row>
    <row r="247" spans="1:4" ht="12.75">
      <c r="A247" s="1">
        <v>245</v>
      </c>
      <c r="B247" s="6">
        <v>162931</v>
      </c>
      <c r="C247" s="1" t="s">
        <v>95</v>
      </c>
      <c r="D247" s="1">
        <v>476</v>
      </c>
    </row>
    <row r="248" spans="1:4" ht="12.75">
      <c r="A248" s="1">
        <v>246</v>
      </c>
      <c r="B248" s="6">
        <v>162951</v>
      </c>
      <c r="C248" s="1" t="s">
        <v>96</v>
      </c>
      <c r="D248" s="1">
        <v>148</v>
      </c>
    </row>
    <row r="249" spans="1:4" ht="12.75">
      <c r="A249" s="1">
        <v>247</v>
      </c>
      <c r="B249" s="6">
        <v>162952</v>
      </c>
      <c r="C249" s="1" t="s">
        <v>97</v>
      </c>
      <c r="D249" s="1">
        <v>185</v>
      </c>
    </row>
    <row r="250" spans="1:4" ht="12.75">
      <c r="A250" s="1">
        <v>248</v>
      </c>
      <c r="B250" s="6">
        <v>162953</v>
      </c>
      <c r="C250" s="1" t="s">
        <v>98</v>
      </c>
      <c r="D250" s="1">
        <v>222</v>
      </c>
    </row>
    <row r="251" spans="1:4" ht="12.75">
      <c r="A251" s="1">
        <v>249</v>
      </c>
      <c r="B251" s="6">
        <v>162954</v>
      </c>
      <c r="C251" s="1" t="s">
        <v>99</v>
      </c>
      <c r="D251" s="1">
        <v>236</v>
      </c>
    </row>
    <row r="252" spans="1:4" ht="12.75">
      <c r="A252" s="1">
        <v>250</v>
      </c>
      <c r="B252" s="6">
        <v>162955</v>
      </c>
      <c r="C252" s="1" t="s">
        <v>100</v>
      </c>
      <c r="D252" s="1">
        <v>295</v>
      </c>
    </row>
    <row r="253" spans="1:4" ht="12.75">
      <c r="A253" s="1">
        <v>251</v>
      </c>
      <c r="B253" s="6">
        <v>162956</v>
      </c>
      <c r="C253" s="1" t="s">
        <v>101</v>
      </c>
      <c r="D253" s="1">
        <v>354</v>
      </c>
    </row>
    <row r="254" spans="1:4" ht="12.75">
      <c r="A254" s="1">
        <v>252</v>
      </c>
      <c r="B254" s="6">
        <v>162957</v>
      </c>
      <c r="C254" s="1" t="s">
        <v>102</v>
      </c>
      <c r="D254" s="1">
        <v>334</v>
      </c>
    </row>
    <row r="255" spans="1:4" ht="12.75">
      <c r="A255" s="1">
        <v>253</v>
      </c>
      <c r="B255" s="6">
        <v>162958</v>
      </c>
      <c r="C255" s="1" t="s">
        <v>103</v>
      </c>
      <c r="D255" s="1">
        <v>417</v>
      </c>
    </row>
    <row r="256" spans="1:4" ht="12.75">
      <c r="A256" s="1">
        <v>254</v>
      </c>
      <c r="B256" s="6">
        <v>162959</v>
      </c>
      <c r="C256" s="1" t="s">
        <v>104</v>
      </c>
      <c r="D256" s="1">
        <v>501</v>
      </c>
    </row>
    <row r="257" spans="1:4" ht="12.75">
      <c r="A257" s="1">
        <v>255</v>
      </c>
      <c r="B257" s="6">
        <v>162960</v>
      </c>
      <c r="C257" s="1" t="s">
        <v>105</v>
      </c>
      <c r="D257" s="1">
        <v>258</v>
      </c>
    </row>
    <row r="258" spans="1:4" ht="12.75">
      <c r="A258" s="1">
        <v>256</v>
      </c>
      <c r="B258" s="6">
        <v>162961</v>
      </c>
      <c r="C258" s="1" t="s">
        <v>106</v>
      </c>
      <c r="D258" s="1">
        <v>273</v>
      </c>
    </row>
    <row r="259" spans="1:4" ht="12.75">
      <c r="A259" s="1">
        <v>257</v>
      </c>
      <c r="B259" s="6">
        <v>162962</v>
      </c>
      <c r="C259" s="1" t="s">
        <v>107</v>
      </c>
      <c r="D259" s="1">
        <v>317</v>
      </c>
    </row>
    <row r="260" spans="1:4" ht="12.75">
      <c r="A260" s="1">
        <v>258</v>
      </c>
      <c r="B260" s="6">
        <v>162963</v>
      </c>
      <c r="C260" s="1" t="s">
        <v>108</v>
      </c>
      <c r="D260" s="1">
        <v>332</v>
      </c>
    </row>
    <row r="261" spans="1:4" ht="12.75">
      <c r="A261" s="1">
        <v>259</v>
      </c>
      <c r="B261" s="6">
        <v>162964</v>
      </c>
      <c r="C261" s="1" t="s">
        <v>109</v>
      </c>
      <c r="D261" s="1">
        <v>358</v>
      </c>
    </row>
    <row r="262" spans="1:4" ht="12.75">
      <c r="A262" s="1">
        <v>260</v>
      </c>
      <c r="B262" s="6">
        <v>162965</v>
      </c>
      <c r="C262" s="1" t="s">
        <v>110</v>
      </c>
      <c r="D262" s="1">
        <v>371</v>
      </c>
    </row>
    <row r="263" spans="1:4" ht="12.75">
      <c r="A263" s="1">
        <v>261</v>
      </c>
      <c r="B263" s="6">
        <v>162966</v>
      </c>
      <c r="C263" s="1" t="s">
        <v>111</v>
      </c>
      <c r="D263" s="1">
        <v>381</v>
      </c>
    </row>
    <row r="264" spans="1:4" ht="12.75">
      <c r="A264" s="1">
        <v>262</v>
      </c>
      <c r="B264" s="6">
        <v>162967</v>
      </c>
      <c r="C264" s="1" t="s">
        <v>112</v>
      </c>
      <c r="D264" s="1">
        <v>393</v>
      </c>
    </row>
    <row r="265" spans="1:4" ht="12.75">
      <c r="A265" s="1">
        <v>263</v>
      </c>
      <c r="B265" s="6">
        <v>162968</v>
      </c>
      <c r="C265" s="1" t="s">
        <v>113</v>
      </c>
      <c r="D265" s="1">
        <v>442</v>
      </c>
    </row>
    <row r="266" spans="1:4" ht="12.75">
      <c r="A266" s="1">
        <v>264</v>
      </c>
      <c r="B266" s="6">
        <v>162969</v>
      </c>
      <c r="C266" s="1" t="s">
        <v>114</v>
      </c>
      <c r="D266" s="1">
        <v>455</v>
      </c>
    </row>
    <row r="267" spans="1:4" ht="12.75">
      <c r="A267" s="1">
        <v>265</v>
      </c>
      <c r="B267" s="6">
        <v>162970</v>
      </c>
      <c r="C267" s="1" t="s">
        <v>115</v>
      </c>
      <c r="D267" s="1">
        <v>464</v>
      </c>
    </row>
    <row r="268" spans="1:4" ht="12.75">
      <c r="A268" s="1">
        <v>266</v>
      </c>
      <c r="B268" s="6">
        <v>162971</v>
      </c>
      <c r="C268" s="1" t="s">
        <v>116</v>
      </c>
      <c r="D268" s="1">
        <v>476</v>
      </c>
    </row>
    <row r="269" spans="1:2" ht="12.75">
      <c r="A269" s="1">
        <v>267</v>
      </c>
      <c r="B269" s="1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5.00390625" style="0" customWidth="1"/>
    <col min="4" max="4" width="50.625" style="20" customWidth="1"/>
  </cols>
  <sheetData>
    <row r="1" spans="2:6" s="1" customFormat="1" ht="31.5" customHeight="1">
      <c r="B1" s="315" t="s">
        <v>52</v>
      </c>
      <c r="C1" s="315"/>
      <c r="D1" s="315"/>
      <c r="E1" s="2"/>
      <c r="F1" s="3"/>
    </row>
    <row r="2" spans="2:4" s="12" customFormat="1" ht="22.5" customHeight="1">
      <c r="B2" s="11" t="s">
        <v>232</v>
      </c>
      <c r="D2" s="13"/>
    </row>
    <row r="3" spans="2:4" s="16" customFormat="1" ht="19.5" customHeight="1">
      <c r="B3" s="14" t="s">
        <v>233</v>
      </c>
      <c r="C3" s="14" t="s">
        <v>234</v>
      </c>
      <c r="D3" s="15" t="s">
        <v>235</v>
      </c>
    </row>
    <row r="4" spans="2:4" ht="21.75" customHeight="1">
      <c r="B4" s="14" t="s">
        <v>236</v>
      </c>
      <c r="C4" s="17">
        <f>1120/1000*10</f>
        <v>11.200000000000001</v>
      </c>
      <c r="D4" s="18" t="s">
        <v>237</v>
      </c>
    </row>
    <row r="5" spans="2:4" ht="21.75" customHeight="1">
      <c r="B5" s="14" t="s">
        <v>238</v>
      </c>
      <c r="C5" s="17">
        <f>1096/1000*10</f>
        <v>10.96</v>
      </c>
      <c r="D5" s="18" t="s">
        <v>239</v>
      </c>
    </row>
    <row r="6" spans="2:4" ht="21.75" customHeight="1">
      <c r="B6" s="14" t="s">
        <v>240</v>
      </c>
      <c r="C6" s="17">
        <f>1090/1000*10</f>
        <v>10.9</v>
      </c>
      <c r="D6" s="18" t="s">
        <v>241</v>
      </c>
    </row>
    <row r="7" spans="2:4" ht="21.75" customHeight="1">
      <c r="B7" s="14" t="s">
        <v>242</v>
      </c>
      <c r="C7" s="17">
        <f>1072/1000*10</f>
        <v>10.72</v>
      </c>
      <c r="D7" s="18" t="s">
        <v>237</v>
      </c>
    </row>
    <row r="8" spans="2:4" ht="21.75" customHeight="1">
      <c r="B8" s="14" t="s">
        <v>243</v>
      </c>
      <c r="C8" s="17">
        <f>1060/1000*10</f>
        <v>10.600000000000001</v>
      </c>
      <c r="D8" s="18" t="s">
        <v>244</v>
      </c>
    </row>
    <row r="9" spans="2:4" ht="92.25" customHeight="1">
      <c r="B9" s="14" t="s">
        <v>245</v>
      </c>
      <c r="C9" s="17">
        <f>1036/1000*10</f>
        <v>10.36</v>
      </c>
      <c r="D9" s="18" t="s">
        <v>246</v>
      </c>
    </row>
    <row r="10" spans="2:4" ht="41.25" customHeight="1">
      <c r="B10" s="14" t="s">
        <v>247</v>
      </c>
      <c r="C10" s="17">
        <f>1018/1000*10</f>
        <v>10.18</v>
      </c>
      <c r="D10" s="19" t="s">
        <v>248</v>
      </c>
    </row>
    <row r="11" spans="2:4" ht="21.75" customHeight="1">
      <c r="B11" s="14" t="s">
        <v>249</v>
      </c>
      <c r="C11" s="17">
        <f>1000/1000*10</f>
        <v>10</v>
      </c>
      <c r="D11" s="19" t="s">
        <v>250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8" sqref="AQ18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3"/>
  <headerFooter alignWithMargins="0">
    <oddHeader>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6" sqref="AQ16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5" sqref="AQ15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N16" sqref="AN16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5" sqref="AQ15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7" sqref="AQ17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textLength" operator="equal" allowBlank="1" showInputMessage="1" showErrorMessage="1" error="6桁のサービスコードを入力してください。" sqref="C14:C27">
      <formula1>6</formula1>
    </dataValidation>
    <dataValidation type="list" allowBlank="1" showInputMessage="1" showErrorMessage="1" sqref="J33">
      <formula1>"0,10,"</formula1>
    </dataValidation>
    <dataValidation type="list" allowBlank="1" showInputMessage="1" showErrorMessage="1" sqref="E11">
      <formula1>"あり,なし"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140"/>
  <sheetViews>
    <sheetView showGridLines="0" showZeros="0" zoomScaleSheetLayoutView="85" zoomScalePageLayoutView="0" workbookViewId="0" topLeftCell="A1">
      <selection activeCell="AQ17" sqref="AQ17"/>
    </sheetView>
  </sheetViews>
  <sheetFormatPr defaultColWidth="9.00390625" defaultRowHeight="13.5"/>
  <cols>
    <col min="1" max="1" width="1.875" style="119" customWidth="1"/>
    <col min="2" max="2" width="3.125" style="119" customWidth="1"/>
    <col min="3" max="3" width="12.625" style="119" customWidth="1"/>
    <col min="4" max="21" width="2.50390625" style="119" customWidth="1"/>
    <col min="22" max="22" width="2.25390625" style="119" customWidth="1"/>
    <col min="23" max="23" width="2.375" style="119" customWidth="1"/>
    <col min="24" max="33" width="2.50390625" style="119" customWidth="1"/>
    <col min="34" max="36" width="1.875" style="119" customWidth="1"/>
    <col min="37" max="39" width="1.875" style="21" customWidth="1"/>
    <col min="40" max="40" width="2.50390625" style="21" customWidth="1"/>
    <col min="41" max="42" width="9.00390625" style="21" hidden="1" customWidth="1"/>
    <col min="43" max="16384" width="9.00390625" style="21" customWidth="1"/>
  </cols>
  <sheetData>
    <row r="1" spans="1:41" ht="18" customHeight="1">
      <c r="A1" s="62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 t="s">
        <v>228</v>
      </c>
      <c r="AI1" s="65"/>
      <c r="AJ1" s="65"/>
      <c r="AK1" s="66"/>
      <c r="AL1" s="66"/>
      <c r="AM1" s="66"/>
      <c r="AN1" s="66"/>
      <c r="AO1" s="66"/>
    </row>
    <row r="2" spans="1:41" ht="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5"/>
      <c r="AJ2" s="65"/>
      <c r="AK2" s="66"/>
      <c r="AL2" s="66"/>
      <c r="AM2" s="66"/>
      <c r="AN2" s="66"/>
      <c r="AO2" s="66"/>
    </row>
    <row r="3" spans="1:41" ht="18" customHeight="1">
      <c r="A3" s="257" t="s">
        <v>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71"/>
      <c r="AJ3" s="71"/>
      <c r="AK3" s="72"/>
      <c r="AL3" s="72"/>
      <c r="AM3" s="72"/>
      <c r="AN3" s="72"/>
      <c r="AO3" s="66"/>
    </row>
    <row r="4" spans="1:41" ht="19.5" customHeight="1">
      <c r="A4" s="260" t="s">
        <v>255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73"/>
      <c r="AJ4" s="73"/>
      <c r="AK4" s="74"/>
      <c r="AL4" s="74"/>
      <c r="AM4" s="74"/>
      <c r="AN4" s="74"/>
      <c r="AO4" s="66"/>
    </row>
    <row r="5" spans="1:41" ht="8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6"/>
      <c r="AG5" s="76"/>
      <c r="AH5" s="78"/>
      <c r="AI5" s="76"/>
      <c r="AJ5" s="76"/>
      <c r="AK5" s="79"/>
      <c r="AL5" s="79"/>
      <c r="AM5" s="79"/>
      <c r="AN5" s="79"/>
      <c r="AO5" s="66"/>
    </row>
    <row r="6" spans="1:41" ht="21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261" t="s">
        <v>42</v>
      </c>
      <c r="T6" s="262"/>
      <c r="U6" s="262"/>
      <c r="V6" s="263"/>
      <c r="W6" s="264">
        <f>'請求書'!F11</f>
        <v>0</v>
      </c>
      <c r="X6" s="265"/>
      <c r="Y6" s="254">
        <f>'請求書'!I11</f>
        <v>0</v>
      </c>
      <c r="Z6" s="255"/>
      <c r="AA6" s="23" t="s">
        <v>12</v>
      </c>
      <c r="AB6" s="264">
        <f>'請求書'!O11</f>
        <v>0</v>
      </c>
      <c r="AC6" s="265"/>
      <c r="AD6" s="254">
        <f>'請求書'!R11</f>
        <v>0</v>
      </c>
      <c r="AE6" s="255"/>
      <c r="AF6" s="256" t="s">
        <v>13</v>
      </c>
      <c r="AG6" s="141"/>
      <c r="AH6" s="80"/>
      <c r="AI6" s="81"/>
      <c r="AJ6" s="81"/>
      <c r="AK6" s="81"/>
      <c r="AL6" s="81"/>
      <c r="AM6" s="82"/>
      <c r="AN6" s="79"/>
      <c r="AO6" s="66"/>
    </row>
    <row r="7" spans="1:41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8"/>
      <c r="AI7" s="76"/>
      <c r="AJ7" s="76"/>
      <c r="AK7" s="79"/>
      <c r="AL7" s="79"/>
      <c r="AM7" s="79"/>
      <c r="AN7" s="79"/>
      <c r="AO7" s="66"/>
    </row>
    <row r="8" spans="1:41" ht="25.5" customHeight="1">
      <c r="A8" s="75"/>
      <c r="B8" s="269" t="s">
        <v>24</v>
      </c>
      <c r="C8" s="270"/>
      <c r="D8" s="271"/>
      <c r="E8" s="8"/>
      <c r="F8" s="9"/>
      <c r="G8" s="9"/>
      <c r="H8" s="9"/>
      <c r="I8" s="9"/>
      <c r="J8" s="9"/>
      <c r="K8" s="9"/>
      <c r="L8" s="9"/>
      <c r="M8" s="9"/>
      <c r="N8" s="10"/>
      <c r="O8" s="65"/>
      <c r="P8" s="65"/>
      <c r="Q8" s="304" t="s">
        <v>44</v>
      </c>
      <c r="R8" s="305"/>
      <c r="S8" s="305"/>
      <c r="T8" s="305"/>
      <c r="U8" s="305"/>
      <c r="V8" s="305"/>
      <c r="W8" s="306"/>
      <c r="X8" s="28" t="str">
        <f>IF('請求書'!V24=0,"0",'請求書'!V24)</f>
        <v>0</v>
      </c>
      <c r="Y8" s="29" t="str">
        <f>IF('請求書'!Y24=0,"0",'請求書'!Y24)</f>
        <v>0</v>
      </c>
      <c r="Z8" s="29" t="str">
        <f>IF('請求書'!AB24=0,"0",'請求書'!AB24)</f>
        <v>0</v>
      </c>
      <c r="AA8" s="29" t="str">
        <f>IF('請求書'!AE24=0,"0",'請求書'!AE24)</f>
        <v>0</v>
      </c>
      <c r="AB8" s="29" t="str">
        <f>IF('請求書'!AH24=0,"0",'請求書'!AH24)</f>
        <v>0</v>
      </c>
      <c r="AC8" s="29" t="str">
        <f>IF('請求書'!AK24=0,"0",'請求書'!AK24)</f>
        <v>0</v>
      </c>
      <c r="AD8" s="29" t="str">
        <f>IF('請求書'!AN24=0,"0",'請求書'!AN24)</f>
        <v>0</v>
      </c>
      <c r="AE8" s="29" t="str">
        <f>IF('請求書'!AQ24=0,"0",'請求書'!AQ24)</f>
        <v>0</v>
      </c>
      <c r="AF8" s="29" t="str">
        <f>IF('請求書'!AT24=0,"0",'請求書'!AT24)</f>
        <v>0</v>
      </c>
      <c r="AG8" s="30" t="str">
        <f>IF('請求書'!AW24=0,"0",'請求書'!AW24)</f>
        <v>0</v>
      </c>
      <c r="AH8" s="80"/>
      <c r="AI8" s="81"/>
      <c r="AJ8" s="81"/>
      <c r="AK8" s="81"/>
      <c r="AL8" s="81"/>
      <c r="AM8" s="81"/>
      <c r="AN8" s="79"/>
      <c r="AO8" s="66"/>
    </row>
    <row r="9" spans="1:41" ht="27" customHeight="1">
      <c r="A9" s="75"/>
      <c r="B9" s="269" t="s">
        <v>46</v>
      </c>
      <c r="C9" s="270"/>
      <c r="D9" s="271"/>
      <c r="E9" s="266"/>
      <c r="F9" s="267"/>
      <c r="G9" s="267"/>
      <c r="H9" s="267"/>
      <c r="I9" s="267"/>
      <c r="J9" s="267"/>
      <c r="K9" s="267"/>
      <c r="L9" s="267"/>
      <c r="M9" s="267"/>
      <c r="N9" s="268"/>
      <c r="O9" s="65"/>
      <c r="P9" s="65"/>
      <c r="Q9" s="269" t="s">
        <v>30</v>
      </c>
      <c r="R9" s="270"/>
      <c r="S9" s="270"/>
      <c r="T9" s="270"/>
      <c r="U9" s="270"/>
      <c r="V9" s="309">
        <f>'請求書'!AA28</f>
        <v>0</v>
      </c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H9" s="83"/>
      <c r="AI9" s="84"/>
      <c r="AJ9" s="84"/>
      <c r="AK9" s="84"/>
      <c r="AL9" s="84"/>
      <c r="AM9" s="84"/>
      <c r="AN9" s="79"/>
      <c r="AO9" s="66"/>
    </row>
    <row r="10" spans="1:41" ht="27" customHeight="1">
      <c r="A10" s="75"/>
      <c r="B10" s="269" t="s">
        <v>25</v>
      </c>
      <c r="C10" s="270"/>
      <c r="D10" s="271"/>
      <c r="E10" s="273"/>
      <c r="F10" s="274"/>
      <c r="G10" s="274"/>
      <c r="H10" s="274"/>
      <c r="I10" s="274"/>
      <c r="J10" s="274"/>
      <c r="K10" s="274"/>
      <c r="L10" s="274"/>
      <c r="M10" s="274"/>
      <c r="N10" s="275"/>
      <c r="O10" s="65"/>
      <c r="P10" s="65"/>
      <c r="Q10" s="307"/>
      <c r="R10" s="308"/>
      <c r="S10" s="308"/>
      <c r="T10" s="308"/>
      <c r="U10" s="308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83"/>
      <c r="AI10" s="84"/>
      <c r="AJ10" s="84"/>
      <c r="AK10" s="84"/>
      <c r="AL10" s="84"/>
      <c r="AM10" s="84"/>
      <c r="AN10" s="79"/>
      <c r="AO10" s="66"/>
    </row>
    <row r="11" spans="1:41" ht="24" customHeight="1">
      <c r="A11" s="75"/>
      <c r="B11" s="232" t="s">
        <v>252</v>
      </c>
      <c r="C11" s="233"/>
      <c r="D11" s="234"/>
      <c r="E11" s="266"/>
      <c r="F11" s="267"/>
      <c r="G11" s="267"/>
      <c r="H11" s="268"/>
      <c r="I11" s="238"/>
      <c r="J11" s="239"/>
      <c r="K11" s="239"/>
      <c r="L11" s="239"/>
      <c r="M11" s="239"/>
      <c r="N11" s="239"/>
      <c r="O11" s="239"/>
      <c r="P11" s="240"/>
      <c r="Q11" s="232" t="s">
        <v>6</v>
      </c>
      <c r="R11" s="233"/>
      <c r="S11" s="233"/>
      <c r="T11" s="233"/>
      <c r="U11" s="234"/>
      <c r="V11" s="262" t="str">
        <f>'明細書1'!V11</f>
        <v>六級地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85">
        <f>IF(V11="（選択してください）","★例：上尾市→六級地、さいたま市→三級地 等","")</f>
      </c>
      <c r="AI11" s="86"/>
      <c r="AJ11" s="86"/>
      <c r="AK11" s="86"/>
      <c r="AL11" s="86"/>
      <c r="AM11" s="86"/>
      <c r="AN11" s="79"/>
      <c r="AO11" s="66"/>
    </row>
    <row r="12" spans="1:41" ht="13.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6"/>
      <c r="AJ12" s="76"/>
      <c r="AK12" s="79"/>
      <c r="AL12" s="79"/>
      <c r="AM12" s="79"/>
      <c r="AN12" s="79"/>
      <c r="AO12" s="66"/>
    </row>
    <row r="13" spans="1:42" ht="19.5" customHeight="1">
      <c r="A13" s="75"/>
      <c r="B13" s="276" t="s">
        <v>31</v>
      </c>
      <c r="C13" s="87" t="s">
        <v>117</v>
      </c>
      <c r="D13" s="272" t="s">
        <v>118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2" t="s">
        <v>23</v>
      </c>
      <c r="Q13" s="233"/>
      <c r="R13" s="233"/>
      <c r="S13" s="234"/>
      <c r="T13" s="232" t="s">
        <v>41</v>
      </c>
      <c r="U13" s="233"/>
      <c r="V13" s="233"/>
      <c r="W13" s="234"/>
      <c r="X13" s="279" t="s">
        <v>258</v>
      </c>
      <c r="Y13" s="280"/>
      <c r="Z13" s="280"/>
      <c r="AA13" s="280"/>
      <c r="AB13" s="280"/>
      <c r="AC13" s="281"/>
      <c r="AD13" s="232" t="s">
        <v>119</v>
      </c>
      <c r="AE13" s="282"/>
      <c r="AF13" s="282"/>
      <c r="AG13" s="283"/>
      <c r="AH13" s="88"/>
      <c r="AI13" s="89"/>
      <c r="AJ13" s="89"/>
      <c r="AK13" s="90"/>
      <c r="AL13" s="90"/>
      <c r="AM13" s="90"/>
      <c r="AN13" s="79"/>
      <c r="AO13" s="66"/>
      <c r="AP13" s="21" t="s">
        <v>257</v>
      </c>
    </row>
    <row r="14" spans="1:42" ht="24" customHeight="1">
      <c r="A14" s="75"/>
      <c r="B14" s="277"/>
      <c r="C14" s="7"/>
      <c r="D14" s="245">
        <f>IF(C14="","",VLOOKUP(C14,サービスコード!B:C,2,FALSE))</f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/>
      <c r="P14" s="248">
        <f>IF(C14="","",VLOOKUP(C14,サービスコード!B:D,3,FALSE))</f>
      </c>
      <c r="Q14" s="249"/>
      <c r="R14" s="249"/>
      <c r="S14" s="250"/>
      <c r="T14" s="251"/>
      <c r="U14" s="252"/>
      <c r="V14" s="252"/>
      <c r="W14" s="253"/>
      <c r="X14" s="284">
        <f aca="true" t="shared" si="0" ref="X14:X27">IF(P14="","",P14*T14)</f>
      </c>
      <c r="Y14" s="285"/>
      <c r="Z14" s="285"/>
      <c r="AA14" s="285"/>
      <c r="AB14" s="285"/>
      <c r="AC14" s="286"/>
      <c r="AD14" s="287"/>
      <c r="AE14" s="288"/>
      <c r="AF14" s="288"/>
      <c r="AG14" s="289"/>
      <c r="AH14" s="91">
        <f aca="true" t="shared" si="1" ref="AH14:AH27">IF(COUNTIF(C$14:C$27,C14)&gt;1,"★同じサービスコードは一行にまとめてください。","")</f>
      </c>
      <c r="AI14" s="84"/>
      <c r="AJ14" s="84"/>
      <c r="AK14" s="84"/>
      <c r="AL14" s="84"/>
      <c r="AM14" s="84"/>
      <c r="AN14" s="79"/>
      <c r="AO14" s="66"/>
      <c r="AP14" s="22">
        <f aca="true" t="shared" si="2" ref="AP14:AP27">IF(C14&gt;=162911,1,0)</f>
        <v>0</v>
      </c>
    </row>
    <row r="15" spans="1:42" ht="24" customHeight="1">
      <c r="A15" s="75"/>
      <c r="B15" s="277"/>
      <c r="C15" s="7"/>
      <c r="D15" s="245">
        <f>IF(C15="","",VLOOKUP(C15,サービスコード!B:C,2,FALSE))</f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>
        <f>IF(C15="","",VLOOKUP(C15,サービスコード!B:D,3,FALSE))</f>
      </c>
      <c r="Q15" s="249"/>
      <c r="R15" s="249"/>
      <c r="S15" s="250"/>
      <c r="T15" s="251"/>
      <c r="U15" s="252"/>
      <c r="V15" s="252"/>
      <c r="W15" s="253"/>
      <c r="X15" s="284">
        <f t="shared" si="0"/>
      </c>
      <c r="Y15" s="285"/>
      <c r="Z15" s="285"/>
      <c r="AA15" s="285"/>
      <c r="AB15" s="285"/>
      <c r="AC15" s="286"/>
      <c r="AD15" s="287"/>
      <c r="AE15" s="288"/>
      <c r="AF15" s="288"/>
      <c r="AG15" s="289"/>
      <c r="AH15" s="91">
        <f t="shared" si="1"/>
      </c>
      <c r="AI15" s="92"/>
      <c r="AJ15" s="92"/>
      <c r="AK15" s="92"/>
      <c r="AL15" s="92"/>
      <c r="AM15" s="92"/>
      <c r="AN15" s="79"/>
      <c r="AO15" s="66"/>
      <c r="AP15" s="22">
        <f t="shared" si="2"/>
        <v>0</v>
      </c>
    </row>
    <row r="16" spans="1:42" ht="24" customHeight="1">
      <c r="A16" s="75"/>
      <c r="B16" s="277"/>
      <c r="C16" s="7"/>
      <c r="D16" s="245">
        <f>IF(C16="","",VLOOKUP(C16,サービスコード!B:C,2,FALSE))</f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248">
        <f>IF(C16="","",VLOOKUP(C16,サービスコード!B:D,3,FALSE))</f>
      </c>
      <c r="Q16" s="249"/>
      <c r="R16" s="249"/>
      <c r="S16" s="250"/>
      <c r="T16" s="251"/>
      <c r="U16" s="252"/>
      <c r="V16" s="252"/>
      <c r="W16" s="253"/>
      <c r="X16" s="284">
        <f t="shared" si="0"/>
      </c>
      <c r="Y16" s="285"/>
      <c r="Z16" s="285"/>
      <c r="AA16" s="285"/>
      <c r="AB16" s="285"/>
      <c r="AC16" s="286"/>
      <c r="AD16" s="287"/>
      <c r="AE16" s="288"/>
      <c r="AF16" s="288"/>
      <c r="AG16" s="289"/>
      <c r="AH16" s="91">
        <f t="shared" si="1"/>
      </c>
      <c r="AI16" s="92"/>
      <c r="AJ16" s="92"/>
      <c r="AK16" s="92"/>
      <c r="AL16" s="92"/>
      <c r="AM16" s="92"/>
      <c r="AN16" s="79"/>
      <c r="AO16" s="66"/>
      <c r="AP16" s="22">
        <f t="shared" si="2"/>
        <v>0</v>
      </c>
    </row>
    <row r="17" spans="1:42" ht="24" customHeight="1">
      <c r="A17" s="75"/>
      <c r="B17" s="277"/>
      <c r="C17" s="7"/>
      <c r="D17" s="245">
        <f>IF(C17="","",VLOOKUP(C17,サービスコード!B:C,2,FALSE))</f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48">
        <f>IF(C17="","",VLOOKUP(C17,サービスコード!B:D,3,FALSE))</f>
      </c>
      <c r="Q17" s="249"/>
      <c r="R17" s="249"/>
      <c r="S17" s="250"/>
      <c r="T17" s="251"/>
      <c r="U17" s="252"/>
      <c r="V17" s="252"/>
      <c r="W17" s="253"/>
      <c r="X17" s="284">
        <f t="shared" si="0"/>
      </c>
      <c r="Y17" s="285"/>
      <c r="Z17" s="285"/>
      <c r="AA17" s="285"/>
      <c r="AB17" s="285"/>
      <c r="AC17" s="286"/>
      <c r="AD17" s="287"/>
      <c r="AE17" s="288"/>
      <c r="AF17" s="288"/>
      <c r="AG17" s="289"/>
      <c r="AH17" s="91">
        <f t="shared" si="1"/>
      </c>
      <c r="AI17" s="92"/>
      <c r="AJ17" s="92"/>
      <c r="AK17" s="92"/>
      <c r="AL17" s="92"/>
      <c r="AM17" s="92"/>
      <c r="AN17" s="79"/>
      <c r="AO17" s="66"/>
      <c r="AP17" s="22">
        <f t="shared" si="2"/>
        <v>0</v>
      </c>
    </row>
    <row r="18" spans="1:42" ht="24" customHeight="1">
      <c r="A18" s="75"/>
      <c r="B18" s="277"/>
      <c r="C18" s="7"/>
      <c r="D18" s="245">
        <f>IF(C18="","",VLOOKUP(C18,サービスコード!B:C,2,FALSE))</f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>
        <f>IF(C18="","",VLOOKUP(C18,サービスコード!B:D,3,FALSE))</f>
      </c>
      <c r="Q18" s="249"/>
      <c r="R18" s="249"/>
      <c r="S18" s="250"/>
      <c r="T18" s="251"/>
      <c r="U18" s="252"/>
      <c r="V18" s="252"/>
      <c r="W18" s="253"/>
      <c r="X18" s="284">
        <f t="shared" si="0"/>
      </c>
      <c r="Y18" s="285"/>
      <c r="Z18" s="285"/>
      <c r="AA18" s="285"/>
      <c r="AB18" s="285"/>
      <c r="AC18" s="286"/>
      <c r="AD18" s="287"/>
      <c r="AE18" s="288"/>
      <c r="AF18" s="288"/>
      <c r="AG18" s="289"/>
      <c r="AH18" s="91">
        <f t="shared" si="1"/>
      </c>
      <c r="AI18" s="92"/>
      <c r="AJ18" s="92"/>
      <c r="AK18" s="92"/>
      <c r="AL18" s="92"/>
      <c r="AM18" s="92"/>
      <c r="AN18" s="79"/>
      <c r="AO18" s="66"/>
      <c r="AP18" s="22">
        <f t="shared" si="2"/>
        <v>0</v>
      </c>
    </row>
    <row r="19" spans="1:42" ht="24" customHeight="1">
      <c r="A19" s="75"/>
      <c r="B19" s="277"/>
      <c r="C19" s="7"/>
      <c r="D19" s="245">
        <f>IF(C19="","",VLOOKUP(C19,サービスコード!B:C,2,FALSE))</f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>
        <f>IF(C19="","",VLOOKUP(C19,サービスコード!B:D,3,FALSE))</f>
      </c>
      <c r="Q19" s="249"/>
      <c r="R19" s="249"/>
      <c r="S19" s="250"/>
      <c r="T19" s="251"/>
      <c r="U19" s="252"/>
      <c r="V19" s="252"/>
      <c r="W19" s="253"/>
      <c r="X19" s="284">
        <f t="shared" si="0"/>
      </c>
      <c r="Y19" s="285"/>
      <c r="Z19" s="285"/>
      <c r="AA19" s="285"/>
      <c r="AB19" s="285"/>
      <c r="AC19" s="286"/>
      <c r="AD19" s="287"/>
      <c r="AE19" s="288"/>
      <c r="AF19" s="288"/>
      <c r="AG19" s="289"/>
      <c r="AH19" s="91">
        <f t="shared" si="1"/>
      </c>
      <c r="AI19" s="92"/>
      <c r="AJ19" s="92"/>
      <c r="AK19" s="92"/>
      <c r="AL19" s="92"/>
      <c r="AM19" s="92"/>
      <c r="AN19" s="79"/>
      <c r="AO19" s="66"/>
      <c r="AP19" s="22">
        <f t="shared" si="2"/>
        <v>0</v>
      </c>
    </row>
    <row r="20" spans="1:42" ht="24" customHeight="1">
      <c r="A20" s="75"/>
      <c r="B20" s="277"/>
      <c r="C20" s="7"/>
      <c r="D20" s="245">
        <f>IF(C20="","",VLOOKUP(C20,サービスコード!B:C,2,FALSE))</f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  <c r="P20" s="248">
        <f>IF(C20="","",VLOOKUP(C20,サービスコード!B:D,3,FALSE))</f>
      </c>
      <c r="Q20" s="249"/>
      <c r="R20" s="249"/>
      <c r="S20" s="250"/>
      <c r="T20" s="251"/>
      <c r="U20" s="252"/>
      <c r="V20" s="252"/>
      <c r="W20" s="253"/>
      <c r="X20" s="284">
        <f t="shared" si="0"/>
      </c>
      <c r="Y20" s="285"/>
      <c r="Z20" s="285"/>
      <c r="AA20" s="285"/>
      <c r="AB20" s="285"/>
      <c r="AC20" s="286"/>
      <c r="AD20" s="287"/>
      <c r="AE20" s="288"/>
      <c r="AF20" s="288"/>
      <c r="AG20" s="289"/>
      <c r="AH20" s="91">
        <f t="shared" si="1"/>
      </c>
      <c r="AI20" s="92"/>
      <c r="AJ20" s="92"/>
      <c r="AK20" s="92"/>
      <c r="AL20" s="92"/>
      <c r="AM20" s="92"/>
      <c r="AN20" s="79"/>
      <c r="AO20" s="66"/>
      <c r="AP20" s="22">
        <f t="shared" si="2"/>
        <v>0</v>
      </c>
    </row>
    <row r="21" spans="1:42" ht="24" customHeight="1">
      <c r="A21" s="75"/>
      <c r="B21" s="277"/>
      <c r="C21" s="7"/>
      <c r="D21" s="245">
        <f>IF(C21="","",VLOOKUP(C21,サービスコード!B:C,2,FALSE))</f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>
        <f>IF(C21="","",VLOOKUP(C21,サービスコード!B:D,3,FALSE))</f>
      </c>
      <c r="Q21" s="249"/>
      <c r="R21" s="249"/>
      <c r="S21" s="250"/>
      <c r="T21" s="251"/>
      <c r="U21" s="252"/>
      <c r="V21" s="252"/>
      <c r="W21" s="253"/>
      <c r="X21" s="284">
        <f t="shared" si="0"/>
      </c>
      <c r="Y21" s="285"/>
      <c r="Z21" s="285"/>
      <c r="AA21" s="285"/>
      <c r="AB21" s="285"/>
      <c r="AC21" s="286"/>
      <c r="AD21" s="287"/>
      <c r="AE21" s="288"/>
      <c r="AF21" s="288"/>
      <c r="AG21" s="289"/>
      <c r="AH21" s="91">
        <f t="shared" si="1"/>
      </c>
      <c r="AI21" s="92"/>
      <c r="AJ21" s="92"/>
      <c r="AK21" s="92"/>
      <c r="AL21" s="92"/>
      <c r="AM21" s="92"/>
      <c r="AN21" s="79"/>
      <c r="AO21" s="66"/>
      <c r="AP21" s="22">
        <f t="shared" si="2"/>
        <v>0</v>
      </c>
    </row>
    <row r="22" spans="1:42" ht="24" customHeight="1">
      <c r="A22" s="75"/>
      <c r="B22" s="277"/>
      <c r="C22" s="7"/>
      <c r="D22" s="245">
        <f>IF(C22="","",VLOOKUP(C22,サービスコード!B:C,2,FALSE))</f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>
        <f>IF(C22="","",VLOOKUP(C22,サービスコード!B:D,3,FALSE))</f>
      </c>
      <c r="Q22" s="249"/>
      <c r="R22" s="249"/>
      <c r="S22" s="250"/>
      <c r="T22" s="251"/>
      <c r="U22" s="252"/>
      <c r="V22" s="252"/>
      <c r="W22" s="253"/>
      <c r="X22" s="284">
        <f t="shared" si="0"/>
      </c>
      <c r="Y22" s="285"/>
      <c r="Z22" s="285"/>
      <c r="AA22" s="285"/>
      <c r="AB22" s="285"/>
      <c r="AC22" s="286"/>
      <c r="AD22" s="287"/>
      <c r="AE22" s="288"/>
      <c r="AF22" s="288"/>
      <c r="AG22" s="289"/>
      <c r="AH22" s="91">
        <f t="shared" si="1"/>
      </c>
      <c r="AI22" s="92"/>
      <c r="AJ22" s="92"/>
      <c r="AK22" s="92"/>
      <c r="AL22" s="92"/>
      <c r="AM22" s="92"/>
      <c r="AN22" s="79"/>
      <c r="AO22" s="66"/>
      <c r="AP22" s="22">
        <f t="shared" si="2"/>
        <v>0</v>
      </c>
    </row>
    <row r="23" spans="1:42" ht="24" customHeight="1">
      <c r="A23" s="75"/>
      <c r="B23" s="277"/>
      <c r="C23" s="7"/>
      <c r="D23" s="245">
        <f>IF(C23="","",VLOOKUP(C23,サービスコード!B:C,2,FALSE))</f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>
        <f>IF(C23="","",VLOOKUP(C23,サービスコード!B:D,3,FALSE))</f>
      </c>
      <c r="Q23" s="249"/>
      <c r="R23" s="249"/>
      <c r="S23" s="250"/>
      <c r="T23" s="251"/>
      <c r="U23" s="252"/>
      <c r="V23" s="252"/>
      <c r="W23" s="253"/>
      <c r="X23" s="284">
        <f t="shared" si="0"/>
      </c>
      <c r="Y23" s="285"/>
      <c r="Z23" s="285"/>
      <c r="AA23" s="285"/>
      <c r="AB23" s="285"/>
      <c r="AC23" s="286"/>
      <c r="AD23" s="287"/>
      <c r="AE23" s="288"/>
      <c r="AF23" s="288"/>
      <c r="AG23" s="289"/>
      <c r="AH23" s="91">
        <f t="shared" si="1"/>
      </c>
      <c r="AI23" s="92"/>
      <c r="AJ23" s="92"/>
      <c r="AK23" s="92"/>
      <c r="AL23" s="92"/>
      <c r="AM23" s="92"/>
      <c r="AN23" s="79"/>
      <c r="AO23" s="66"/>
      <c r="AP23" s="22">
        <f t="shared" si="2"/>
        <v>0</v>
      </c>
    </row>
    <row r="24" spans="1:42" ht="24" customHeight="1">
      <c r="A24" s="75"/>
      <c r="B24" s="277"/>
      <c r="C24" s="7"/>
      <c r="D24" s="245">
        <f>IF(C24="","",VLOOKUP(C24,サービスコード!B:C,2,FALSE))</f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>
        <f>IF(C24="","",VLOOKUP(C24,サービスコード!B:D,3,FALSE))</f>
      </c>
      <c r="Q24" s="249"/>
      <c r="R24" s="249"/>
      <c r="S24" s="250"/>
      <c r="T24" s="251"/>
      <c r="U24" s="252"/>
      <c r="V24" s="252"/>
      <c r="W24" s="253"/>
      <c r="X24" s="284">
        <f t="shared" si="0"/>
      </c>
      <c r="Y24" s="285"/>
      <c r="Z24" s="285"/>
      <c r="AA24" s="285"/>
      <c r="AB24" s="285"/>
      <c r="AC24" s="286"/>
      <c r="AD24" s="287"/>
      <c r="AE24" s="288"/>
      <c r="AF24" s="288"/>
      <c r="AG24" s="289"/>
      <c r="AH24" s="91">
        <f t="shared" si="1"/>
      </c>
      <c r="AI24" s="92"/>
      <c r="AJ24" s="92"/>
      <c r="AK24" s="92"/>
      <c r="AL24" s="92"/>
      <c r="AM24" s="92"/>
      <c r="AN24" s="79"/>
      <c r="AO24" s="66"/>
      <c r="AP24" s="22">
        <f t="shared" si="2"/>
        <v>0</v>
      </c>
    </row>
    <row r="25" spans="1:42" ht="24" customHeight="1">
      <c r="A25" s="75"/>
      <c r="B25" s="277"/>
      <c r="C25" s="7"/>
      <c r="D25" s="245">
        <f>IF(C25="","",VLOOKUP(C25,サービスコード!B:C,2,FALSE))</f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248">
        <f>IF(C25="","",VLOOKUP(C25,サービスコード!B:D,3,FALSE))</f>
      </c>
      <c r="Q25" s="249"/>
      <c r="R25" s="249"/>
      <c r="S25" s="250"/>
      <c r="T25" s="251"/>
      <c r="U25" s="252"/>
      <c r="V25" s="252"/>
      <c r="W25" s="253"/>
      <c r="X25" s="284">
        <f t="shared" si="0"/>
      </c>
      <c r="Y25" s="285"/>
      <c r="Z25" s="285"/>
      <c r="AA25" s="285"/>
      <c r="AB25" s="285"/>
      <c r="AC25" s="286"/>
      <c r="AD25" s="287"/>
      <c r="AE25" s="288"/>
      <c r="AF25" s="288"/>
      <c r="AG25" s="289"/>
      <c r="AH25" s="91">
        <f t="shared" si="1"/>
      </c>
      <c r="AI25" s="92"/>
      <c r="AJ25" s="92"/>
      <c r="AK25" s="92"/>
      <c r="AL25" s="92"/>
      <c r="AM25" s="92"/>
      <c r="AN25" s="79"/>
      <c r="AO25" s="66"/>
      <c r="AP25" s="22">
        <f t="shared" si="2"/>
        <v>0</v>
      </c>
    </row>
    <row r="26" spans="1:42" ht="24" customHeight="1">
      <c r="A26" s="75"/>
      <c r="B26" s="277"/>
      <c r="C26" s="7"/>
      <c r="D26" s="245">
        <f>IF(C26="","",VLOOKUP(C26,サービスコード!B:C,2,FALSE))</f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>
        <f>IF(C26="","",VLOOKUP(C26,サービスコード!B:D,3,FALSE))</f>
      </c>
      <c r="Q26" s="249"/>
      <c r="R26" s="249"/>
      <c r="S26" s="250"/>
      <c r="T26" s="251"/>
      <c r="U26" s="252"/>
      <c r="V26" s="252"/>
      <c r="W26" s="253"/>
      <c r="X26" s="284">
        <f t="shared" si="0"/>
      </c>
      <c r="Y26" s="285"/>
      <c r="Z26" s="285"/>
      <c r="AA26" s="285"/>
      <c r="AB26" s="285"/>
      <c r="AC26" s="286"/>
      <c r="AD26" s="287"/>
      <c r="AE26" s="288"/>
      <c r="AF26" s="288"/>
      <c r="AG26" s="289"/>
      <c r="AH26" s="91">
        <f t="shared" si="1"/>
      </c>
      <c r="AI26" s="92"/>
      <c r="AJ26" s="92"/>
      <c r="AK26" s="92"/>
      <c r="AL26" s="92"/>
      <c r="AM26" s="92"/>
      <c r="AN26" s="79"/>
      <c r="AO26" s="66"/>
      <c r="AP26" s="22">
        <f t="shared" si="2"/>
        <v>0</v>
      </c>
    </row>
    <row r="27" spans="1:42" ht="24" customHeight="1">
      <c r="A27" s="75"/>
      <c r="B27" s="277"/>
      <c r="C27" s="7"/>
      <c r="D27" s="245">
        <f>IF(C27="","",VLOOKUP(C27,サービスコード!B:C,2,FALSE))</f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>
        <f>IF(C27="","",VLOOKUP(C27,サービスコード!B:D,3,FALSE))</f>
      </c>
      <c r="Q27" s="249"/>
      <c r="R27" s="249"/>
      <c r="S27" s="250"/>
      <c r="T27" s="251"/>
      <c r="U27" s="252"/>
      <c r="V27" s="252"/>
      <c r="W27" s="253"/>
      <c r="X27" s="284">
        <f t="shared" si="0"/>
      </c>
      <c r="Y27" s="285"/>
      <c r="Z27" s="285"/>
      <c r="AA27" s="285"/>
      <c r="AB27" s="285"/>
      <c r="AC27" s="286"/>
      <c r="AD27" s="287"/>
      <c r="AE27" s="288"/>
      <c r="AF27" s="288"/>
      <c r="AG27" s="289"/>
      <c r="AH27" s="91">
        <f t="shared" si="1"/>
      </c>
      <c r="AI27" s="92"/>
      <c r="AJ27" s="92"/>
      <c r="AK27" s="92"/>
      <c r="AL27" s="92"/>
      <c r="AM27" s="92"/>
      <c r="AN27" s="79"/>
      <c r="AO27" s="66"/>
      <c r="AP27" s="22">
        <f t="shared" si="2"/>
        <v>0</v>
      </c>
    </row>
    <row r="28" spans="1:41" ht="24" customHeight="1">
      <c r="A28" s="93"/>
      <c r="B28" s="277"/>
      <c r="C28" s="261" t="s">
        <v>259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  <c r="X28" s="26" t="s">
        <v>32</v>
      </c>
      <c r="Y28" s="285">
        <f>SUM(X14:AC27)</f>
        <v>0</v>
      </c>
      <c r="Z28" s="285"/>
      <c r="AA28" s="285"/>
      <c r="AB28" s="285"/>
      <c r="AC28" s="286"/>
      <c r="AD28" s="256"/>
      <c r="AE28" s="140"/>
      <c r="AF28" s="140"/>
      <c r="AG28" s="141"/>
      <c r="AH28" s="91">
        <f>IF(Y28&gt;0,IF(E11="あり",IF(SUM(AP14:AP27)&gt;0,"","★身体介護開始加算を確認してください。"),""),"")</f>
      </c>
      <c r="AI28" s="92"/>
      <c r="AJ28" s="92"/>
      <c r="AK28" s="94"/>
      <c r="AL28" s="94"/>
      <c r="AM28" s="94"/>
      <c r="AN28" s="79"/>
      <c r="AO28" s="66"/>
    </row>
    <row r="29" spans="1:41" ht="24" customHeight="1">
      <c r="A29" s="93"/>
      <c r="B29" s="278"/>
      <c r="C29" s="241" t="s">
        <v>260</v>
      </c>
      <c r="D29" s="242"/>
      <c r="E29" s="243" t="s">
        <v>365</v>
      </c>
      <c r="F29" s="243"/>
      <c r="G29" s="243"/>
      <c r="H29" s="243"/>
      <c r="I29" s="243"/>
      <c r="J29" s="243"/>
      <c r="K29" s="243"/>
      <c r="L29" s="243"/>
      <c r="M29" s="244">
        <f>VLOOKUP(V11,'級地区分'!B4:C11,2,FALSE)</f>
        <v>10.36</v>
      </c>
      <c r="N29" s="244"/>
      <c r="O29" s="244"/>
      <c r="P29" s="95" t="s">
        <v>251</v>
      </c>
      <c r="Q29" s="96"/>
      <c r="R29" s="230" t="s">
        <v>262</v>
      </c>
      <c r="S29" s="230"/>
      <c r="T29" s="230"/>
      <c r="U29" s="230"/>
      <c r="V29" s="230"/>
      <c r="W29" s="231"/>
      <c r="X29" s="27" t="s">
        <v>43</v>
      </c>
      <c r="Y29" s="302">
        <f>ROUNDDOWN(Y28*M29,0)</f>
        <v>0</v>
      </c>
      <c r="Z29" s="302"/>
      <c r="AA29" s="302"/>
      <c r="AB29" s="302"/>
      <c r="AC29" s="303"/>
      <c r="AD29" s="256"/>
      <c r="AE29" s="140"/>
      <c r="AF29" s="140"/>
      <c r="AG29" s="141"/>
      <c r="AH29" s="97"/>
      <c r="AI29" s="92"/>
      <c r="AJ29" s="92"/>
      <c r="AK29" s="94"/>
      <c r="AL29" s="94"/>
      <c r="AM29" s="94"/>
      <c r="AN29" s="79"/>
      <c r="AO29" s="66"/>
    </row>
    <row r="30" spans="1:41" ht="13.5" customHeight="1">
      <c r="A30" s="93"/>
      <c r="B30" s="98"/>
      <c r="C30" s="9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1"/>
      <c r="Y30" s="100"/>
      <c r="Z30" s="101"/>
      <c r="AA30" s="101"/>
      <c r="AB30" s="101"/>
      <c r="AC30" s="101"/>
      <c r="AD30" s="102"/>
      <c r="AE30" s="48"/>
      <c r="AF30" s="48"/>
      <c r="AG30" s="48"/>
      <c r="AH30" s="97"/>
      <c r="AI30" s="92"/>
      <c r="AJ30" s="92"/>
      <c r="AK30" s="94"/>
      <c r="AL30" s="94"/>
      <c r="AM30" s="94"/>
      <c r="AN30" s="79"/>
      <c r="AO30" s="66"/>
    </row>
    <row r="31" spans="1:41" ht="8.25" customHeight="1">
      <c r="A31" s="93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103"/>
      <c r="AI31" s="77"/>
      <c r="AJ31" s="77"/>
      <c r="AK31" s="104"/>
      <c r="AL31" s="104"/>
      <c r="AM31" s="104"/>
      <c r="AN31" s="79"/>
      <c r="AO31" s="66"/>
    </row>
    <row r="32" spans="1:41" ht="19.5" customHeight="1">
      <c r="A32" s="93"/>
      <c r="B32" s="105"/>
      <c r="C32" s="106"/>
      <c r="D32" s="262" t="s">
        <v>256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61" t="s">
        <v>4</v>
      </c>
      <c r="Y32" s="140"/>
      <c r="Z32" s="140"/>
      <c r="AA32" s="140"/>
      <c r="AB32" s="140"/>
      <c r="AC32" s="141"/>
      <c r="AD32" s="261" t="s">
        <v>5</v>
      </c>
      <c r="AE32" s="140"/>
      <c r="AF32" s="140"/>
      <c r="AG32" s="141"/>
      <c r="AH32" s="80"/>
      <c r="AI32" s="107"/>
      <c r="AJ32" s="107"/>
      <c r="AK32" s="108"/>
      <c r="AL32" s="108"/>
      <c r="AM32" s="108"/>
      <c r="AN32" s="79"/>
      <c r="AO32" s="66"/>
    </row>
    <row r="33" spans="1:41" ht="24" customHeight="1">
      <c r="A33" s="93"/>
      <c r="B33" s="105"/>
      <c r="C33" s="106"/>
      <c r="D33" s="109"/>
      <c r="E33" s="96"/>
      <c r="F33" s="96"/>
      <c r="G33" s="110"/>
      <c r="H33" s="111" t="s">
        <v>253</v>
      </c>
      <c r="I33" s="112" t="s">
        <v>34</v>
      </c>
      <c r="J33" s="237"/>
      <c r="K33" s="237"/>
      <c r="L33" s="237"/>
      <c r="M33" s="96" t="s">
        <v>229</v>
      </c>
      <c r="N33" s="112" t="s">
        <v>254</v>
      </c>
      <c r="O33" s="112"/>
      <c r="P33" s="110"/>
      <c r="Q33" s="110"/>
      <c r="R33" s="230" t="s">
        <v>263</v>
      </c>
      <c r="S33" s="230"/>
      <c r="T33" s="230"/>
      <c r="U33" s="230"/>
      <c r="V33" s="230"/>
      <c r="W33" s="231"/>
      <c r="X33" s="113" t="s">
        <v>33</v>
      </c>
      <c r="Y33" s="302">
        <f>ROUNDUP(Y29*J33%,0)</f>
        <v>0</v>
      </c>
      <c r="Z33" s="302"/>
      <c r="AA33" s="302"/>
      <c r="AB33" s="302"/>
      <c r="AC33" s="303"/>
      <c r="AD33" s="299"/>
      <c r="AE33" s="300"/>
      <c r="AF33" s="300"/>
      <c r="AG33" s="301"/>
      <c r="AH33" s="114"/>
      <c r="AI33" s="92"/>
      <c r="AJ33" s="92"/>
      <c r="AK33" s="94"/>
      <c r="AL33" s="94"/>
      <c r="AM33" s="94"/>
      <c r="AN33" s="79"/>
      <c r="AO33" s="66"/>
    </row>
    <row r="34" spans="1:41" ht="18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  <c r="AK34" s="79"/>
      <c r="AL34" s="79"/>
      <c r="AM34" s="79"/>
      <c r="AN34" s="66"/>
      <c r="AO34" s="21" t="s">
        <v>267</v>
      </c>
    </row>
    <row r="35" spans="1:41" ht="27" customHeight="1">
      <c r="A35" s="93"/>
      <c r="B35" s="115"/>
      <c r="C35" s="115"/>
      <c r="D35" s="261" t="s">
        <v>50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84">
        <f>Y29-Y33</f>
        <v>0</v>
      </c>
      <c r="Y35" s="285"/>
      <c r="Z35" s="285"/>
      <c r="AA35" s="285"/>
      <c r="AB35" s="285"/>
      <c r="AC35" s="285"/>
      <c r="AD35" s="290" t="s">
        <v>0</v>
      </c>
      <c r="AE35" s="290"/>
      <c r="AF35" s="290"/>
      <c r="AG35" s="291"/>
      <c r="AH35" s="78"/>
      <c r="AI35" s="76"/>
      <c r="AJ35" s="76"/>
      <c r="AK35" s="79"/>
      <c r="AL35" s="79"/>
      <c r="AM35" s="79"/>
      <c r="AN35" s="66"/>
      <c r="AO35" s="22">
        <f>IF(X35&gt;0,1,0)</f>
        <v>0</v>
      </c>
    </row>
    <row r="36" spans="1:41" ht="18" customHeight="1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16"/>
      <c r="AI36" s="65"/>
      <c r="AJ36" s="65"/>
      <c r="AK36" s="66"/>
      <c r="AL36" s="66"/>
      <c r="AM36" s="66"/>
      <c r="AN36" s="66"/>
      <c r="AO36" s="66"/>
    </row>
    <row r="37" spans="1:41" ht="19.5" customHeight="1">
      <c r="A37" s="93"/>
      <c r="B37" s="65"/>
      <c r="C37" s="65"/>
      <c r="D37" s="81"/>
      <c r="E37" s="81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92"/>
      <c r="T37" s="293"/>
      <c r="U37" s="293"/>
      <c r="V37" s="293"/>
      <c r="W37" s="294"/>
      <c r="X37" s="256" t="s">
        <v>2</v>
      </c>
      <c r="Y37" s="140"/>
      <c r="Z37" s="141"/>
      <c r="AA37" s="295"/>
      <c r="AB37" s="296"/>
      <c r="AC37" s="296"/>
      <c r="AD37" s="297"/>
      <c r="AE37" s="298" t="s">
        <v>3</v>
      </c>
      <c r="AF37" s="298"/>
      <c r="AG37" s="298"/>
      <c r="AH37" s="116"/>
      <c r="AI37" s="65"/>
      <c r="AJ37" s="65"/>
      <c r="AK37" s="66"/>
      <c r="AL37" s="66"/>
      <c r="AM37" s="79"/>
      <c r="AN37" s="79"/>
      <c r="AO37" s="79"/>
    </row>
    <row r="38" spans="1:41" ht="10.5" customHeight="1">
      <c r="A38" s="11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18"/>
      <c r="AI38" s="65"/>
      <c r="AJ38" s="65"/>
      <c r="AK38" s="66"/>
      <c r="AL38" s="66"/>
      <c r="AM38" s="66"/>
      <c r="AN38" s="66"/>
      <c r="AO38" s="66"/>
    </row>
    <row r="39" spans="1:4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6"/>
      <c r="AM39" s="66"/>
      <c r="AN39" s="66"/>
      <c r="AO39" s="66"/>
    </row>
    <row r="40" spans="1:4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6"/>
      <c r="AM40" s="66"/>
      <c r="AN40" s="66"/>
      <c r="AO40" s="66"/>
    </row>
    <row r="41" spans="1:4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</row>
    <row r="42" spans="1:4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</row>
    <row r="43" spans="1:4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</row>
    <row r="44" spans="1:4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66"/>
      <c r="AM44" s="66"/>
      <c r="AN44" s="66"/>
      <c r="AO44" s="66"/>
    </row>
    <row r="45" spans="1:4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6"/>
      <c r="AL45" s="66"/>
      <c r="AM45" s="66"/>
      <c r="AN45" s="66"/>
      <c r="AO45" s="66"/>
    </row>
    <row r="46" spans="1:4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6"/>
      <c r="AL46" s="66"/>
      <c r="AM46" s="66"/>
      <c r="AN46" s="66"/>
      <c r="AO46" s="66"/>
    </row>
    <row r="47" spans="1:4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6"/>
      <c r="AL47" s="66"/>
      <c r="AM47" s="66"/>
      <c r="AN47" s="66"/>
      <c r="AO47" s="66"/>
    </row>
    <row r="48" spans="1:4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  <c r="AL48" s="66"/>
      <c r="AM48" s="66"/>
      <c r="AN48" s="66"/>
      <c r="AO48" s="66"/>
    </row>
    <row r="49" spans="1:4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</row>
    <row r="50" spans="1:4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</row>
    <row r="51" spans="1:4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</row>
    <row r="52" spans="1:4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</row>
    <row r="53" spans="1:4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66"/>
      <c r="AM53" s="66"/>
      <c r="AN53" s="66"/>
      <c r="AO53" s="66"/>
    </row>
    <row r="54" spans="1:4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66"/>
      <c r="AM54" s="66"/>
      <c r="AN54" s="66"/>
      <c r="AO54" s="66"/>
    </row>
    <row r="55" spans="1:4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6"/>
      <c r="AL55" s="66"/>
      <c r="AM55" s="66"/>
      <c r="AN55" s="66"/>
      <c r="AO55" s="66"/>
    </row>
    <row r="56" spans="1:4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/>
      <c r="AL56" s="66"/>
      <c r="AM56" s="66"/>
      <c r="AN56" s="66"/>
      <c r="AO56" s="66"/>
    </row>
    <row r="57" spans="1:4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6"/>
      <c r="AN57" s="66"/>
      <c r="AO57" s="66"/>
    </row>
    <row r="58" spans="1:4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6"/>
      <c r="AN58" s="66"/>
      <c r="AO58" s="66"/>
    </row>
    <row r="59" spans="1:4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6"/>
      <c r="AN59" s="66"/>
      <c r="AO59" s="66"/>
    </row>
    <row r="60" spans="1:4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6"/>
      <c r="AN60" s="66"/>
      <c r="AO60" s="66"/>
    </row>
    <row r="61" spans="1:4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6"/>
      <c r="AL61" s="66"/>
      <c r="AM61" s="66"/>
      <c r="AN61" s="66"/>
      <c r="AO61" s="66"/>
    </row>
    <row r="62" spans="1:4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6"/>
      <c r="AL62" s="66"/>
      <c r="AM62" s="66"/>
      <c r="AN62" s="66"/>
      <c r="AO62" s="66"/>
    </row>
    <row r="63" spans="1: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6"/>
      <c r="AL63" s="66"/>
      <c r="AM63" s="66"/>
      <c r="AN63" s="66"/>
      <c r="AO63" s="66"/>
    </row>
    <row r="64" spans="1:4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66"/>
      <c r="AM64" s="66"/>
      <c r="AN64" s="66"/>
      <c r="AO64" s="66"/>
    </row>
    <row r="65" spans="1:4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66"/>
      <c r="AM65" s="66"/>
      <c r="AN65" s="66"/>
      <c r="AO65" s="66"/>
    </row>
    <row r="66" spans="1:4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6"/>
      <c r="AL66" s="66"/>
      <c r="AM66" s="66"/>
      <c r="AN66" s="66"/>
      <c r="AO66" s="66"/>
    </row>
    <row r="67" spans="1:4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6"/>
      <c r="AL67" s="66"/>
      <c r="AM67" s="66"/>
      <c r="AN67" s="66"/>
      <c r="AO67" s="66"/>
    </row>
    <row r="68" spans="1:4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6"/>
      <c r="AL68" s="66"/>
      <c r="AM68" s="66"/>
      <c r="AN68" s="66"/>
      <c r="AO68" s="66"/>
    </row>
    <row r="69" spans="1:4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66"/>
      <c r="AM69" s="66"/>
      <c r="AN69" s="66"/>
      <c r="AO69" s="66"/>
    </row>
    <row r="70" spans="1: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6"/>
      <c r="AL70" s="66"/>
      <c r="AM70" s="66"/>
      <c r="AN70" s="66"/>
      <c r="AO70" s="66"/>
    </row>
    <row r="71" spans="1:4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6"/>
      <c r="AL71" s="66"/>
      <c r="AM71" s="66"/>
      <c r="AN71" s="66"/>
    </row>
    <row r="72" spans="1:4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6"/>
      <c r="AL72" s="66"/>
      <c r="AM72" s="66"/>
      <c r="AN72" s="66"/>
    </row>
    <row r="73" spans="1:4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6"/>
      <c r="AL73" s="66"/>
      <c r="AM73" s="66"/>
      <c r="AN73" s="66"/>
    </row>
    <row r="74" spans="1:4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</row>
    <row r="75" spans="1:4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</row>
    <row r="76" spans="1:4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</row>
    <row r="77" spans="1:4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</row>
    <row r="78" spans="1:4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</row>
    <row r="79" spans="1:4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</row>
    <row r="80" spans="1:4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</row>
    <row r="81" spans="1:4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66"/>
      <c r="AM81" s="66"/>
      <c r="AN81" s="66"/>
    </row>
    <row r="82" spans="1:4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66"/>
      <c r="AM82" s="66"/>
      <c r="AN82" s="66"/>
    </row>
    <row r="83" spans="1:4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</row>
    <row r="84" spans="1:4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</row>
    <row r="85" spans="1:4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</row>
    <row r="86" spans="1:4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</row>
    <row r="87" spans="1:4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</row>
    <row r="88" spans="1:4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</row>
    <row r="89" spans="1:4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</row>
    <row r="90" spans="1:4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</row>
    <row r="91" spans="1:4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</row>
    <row r="92" spans="1:4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</row>
    <row r="93" spans="1:4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</row>
    <row r="94" spans="1:4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</row>
    <row r="95" spans="1:4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</row>
    <row r="96" spans="1:4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</row>
    <row r="97" spans="1:4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</row>
    <row r="98" spans="1:4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</row>
    <row r="99" spans="1:4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</row>
    <row r="100" spans="1:4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</row>
    <row r="101" spans="1:4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</row>
    <row r="102" spans="1:4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</row>
    <row r="103" spans="1:4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</row>
    <row r="104" spans="1:4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</row>
    <row r="105" spans="1:4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</row>
    <row r="106" spans="1:4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</row>
    <row r="107" spans="1:4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</row>
    <row r="108" spans="1:4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</row>
    <row r="109" spans="1:4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</row>
    <row r="110" spans="1:4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6"/>
      <c r="AN110" s="66"/>
    </row>
    <row r="111" spans="1:4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6"/>
      <c r="AN111" s="66"/>
    </row>
    <row r="112" spans="1:4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6"/>
      <c r="AN112" s="66"/>
    </row>
    <row r="113" spans="1:4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</row>
    <row r="114" spans="1:4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</row>
    <row r="115" spans="1:4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</row>
    <row r="116" spans="1:4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</row>
    <row r="117" spans="1:4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</row>
    <row r="118" spans="1:4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</row>
    <row r="119" spans="1:4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</row>
    <row r="120" spans="1:4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</row>
    <row r="121" spans="1:4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</row>
    <row r="122" spans="1:4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</row>
    <row r="123" spans="1:4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</row>
    <row r="124" spans="1:4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</row>
    <row r="125" spans="1:4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</row>
    <row r="126" spans="1:4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</row>
    <row r="127" spans="1:4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6"/>
      <c r="AL127" s="66"/>
      <c r="AM127" s="66"/>
      <c r="AN127" s="66"/>
    </row>
    <row r="128" spans="1:4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6"/>
      <c r="AL128" s="66"/>
      <c r="AM128" s="66"/>
      <c r="AN128" s="66"/>
    </row>
    <row r="129" spans="1:4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6"/>
      <c r="AL129" s="66"/>
      <c r="AM129" s="66"/>
      <c r="AN129" s="66"/>
    </row>
    <row r="130" spans="1:4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6"/>
      <c r="AL130" s="66"/>
      <c r="AM130" s="66"/>
      <c r="AN130" s="66"/>
    </row>
    <row r="131" spans="1:4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6"/>
      <c r="AL131" s="66"/>
      <c r="AM131" s="66"/>
      <c r="AN131" s="66"/>
    </row>
    <row r="132" spans="1:4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6"/>
      <c r="AL132" s="66"/>
      <c r="AM132" s="66"/>
      <c r="AN132" s="66"/>
    </row>
    <row r="133" spans="1:4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6"/>
      <c r="AL133" s="66"/>
      <c r="AM133" s="66"/>
      <c r="AN133" s="66"/>
    </row>
    <row r="134" spans="1:4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6"/>
      <c r="AL134" s="66"/>
      <c r="AM134" s="66"/>
      <c r="AN134" s="66"/>
    </row>
    <row r="135" spans="1:4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6"/>
      <c r="AN135" s="66"/>
    </row>
    <row r="136" spans="1:4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6"/>
      <c r="AN136" s="66"/>
    </row>
    <row r="137" spans="1:4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6"/>
      <c r="AN137" s="66"/>
    </row>
    <row r="138" spans="1: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6"/>
      <c r="AN138" s="66"/>
    </row>
    <row r="139" spans="1: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66"/>
      <c r="AM139" s="66"/>
      <c r="AN139" s="66"/>
    </row>
    <row r="140" spans="1: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</row>
  </sheetData>
  <sheetProtection selectLockedCells="1" selectUnlockedCells="1"/>
  <protectedRanges>
    <protectedRange sqref="AA37" name="範囲15"/>
    <protectedRange sqref="AD33:AG33" name="範囲13"/>
    <protectedRange sqref="J33" name="範囲12"/>
    <protectedRange sqref="AD14:AG30" name="範囲11"/>
    <protectedRange sqref="C14:W27" name="範囲10"/>
    <protectedRange sqref="V11" name="範囲7"/>
    <protectedRange sqref="X9:AG10" name="範囲6"/>
    <protectedRange sqref="E11:J11 E8:N10" name="範囲5"/>
    <protectedRange sqref="AB6:AE6" name="範囲4"/>
    <protectedRange sqref="Z6 X6" name="範囲3"/>
    <protectedRange sqref="X8:AG8" name="範囲6_1"/>
  </protectedRanges>
  <mergeCells count="120">
    <mergeCell ref="D35:W35"/>
    <mergeCell ref="X35:AC35"/>
    <mergeCell ref="AD35:AG35"/>
    <mergeCell ref="S37:W37"/>
    <mergeCell ref="X37:Z37"/>
    <mergeCell ref="AA37:AD37"/>
    <mergeCell ref="AE37:AG37"/>
    <mergeCell ref="D32:W32"/>
    <mergeCell ref="X32:AC32"/>
    <mergeCell ref="AD32:AG32"/>
    <mergeCell ref="J33:L33"/>
    <mergeCell ref="R33:W33"/>
    <mergeCell ref="Y33:AC33"/>
    <mergeCell ref="AD33:AG33"/>
    <mergeCell ref="C29:D29"/>
    <mergeCell ref="E29:L29"/>
    <mergeCell ref="M29:O29"/>
    <mergeCell ref="R29:W29"/>
    <mergeCell ref="Y29:AC29"/>
    <mergeCell ref="AD29:AG29"/>
    <mergeCell ref="D27:O27"/>
    <mergeCell ref="P27:S27"/>
    <mergeCell ref="T27:W27"/>
    <mergeCell ref="X27:AC27"/>
    <mergeCell ref="AD27:AG27"/>
    <mergeCell ref="C28:W28"/>
    <mergeCell ref="Y28:AC28"/>
    <mergeCell ref="AD28:AG28"/>
    <mergeCell ref="D25:O25"/>
    <mergeCell ref="P25:S25"/>
    <mergeCell ref="T25:W25"/>
    <mergeCell ref="X25:AC25"/>
    <mergeCell ref="AD25:AG25"/>
    <mergeCell ref="D26:O26"/>
    <mergeCell ref="P26:S26"/>
    <mergeCell ref="T26:W26"/>
    <mergeCell ref="X26:AC26"/>
    <mergeCell ref="AD26:AG26"/>
    <mergeCell ref="D23:O23"/>
    <mergeCell ref="P23:S23"/>
    <mergeCell ref="T23:W23"/>
    <mergeCell ref="X23:AC23"/>
    <mergeCell ref="AD23:AG23"/>
    <mergeCell ref="D24:O24"/>
    <mergeCell ref="P24:S24"/>
    <mergeCell ref="T24:W24"/>
    <mergeCell ref="X24:AC24"/>
    <mergeCell ref="AD24:AG24"/>
    <mergeCell ref="D21:O21"/>
    <mergeCell ref="P21:S21"/>
    <mergeCell ref="T21:W21"/>
    <mergeCell ref="X21:AC21"/>
    <mergeCell ref="AD21:AG21"/>
    <mergeCell ref="D22:O22"/>
    <mergeCell ref="P22:S22"/>
    <mergeCell ref="T22:W22"/>
    <mergeCell ref="X22:AC22"/>
    <mergeCell ref="AD22:AG22"/>
    <mergeCell ref="D19:O19"/>
    <mergeCell ref="P19:S19"/>
    <mergeCell ref="T19:W19"/>
    <mergeCell ref="X19:AC19"/>
    <mergeCell ref="AD19:AG19"/>
    <mergeCell ref="D20:O20"/>
    <mergeCell ref="P20:S20"/>
    <mergeCell ref="T20:W20"/>
    <mergeCell ref="X20:AC20"/>
    <mergeCell ref="AD20:AG20"/>
    <mergeCell ref="D17:O17"/>
    <mergeCell ref="P17:S17"/>
    <mergeCell ref="T17:W17"/>
    <mergeCell ref="X17:AC17"/>
    <mergeCell ref="AD17:AG17"/>
    <mergeCell ref="D18:O18"/>
    <mergeCell ref="P18:S18"/>
    <mergeCell ref="T18:W18"/>
    <mergeCell ref="X18:AC18"/>
    <mergeCell ref="AD18:AG18"/>
    <mergeCell ref="D15:O15"/>
    <mergeCell ref="P15:S15"/>
    <mergeCell ref="T15:W15"/>
    <mergeCell ref="X15:AC15"/>
    <mergeCell ref="AD15:AG15"/>
    <mergeCell ref="D16:O16"/>
    <mergeCell ref="P16:S16"/>
    <mergeCell ref="T16:W16"/>
    <mergeCell ref="X16:AC16"/>
    <mergeCell ref="AD16:AG16"/>
    <mergeCell ref="AD13:AG13"/>
    <mergeCell ref="D14:O14"/>
    <mergeCell ref="P14:S14"/>
    <mergeCell ref="T14:W14"/>
    <mergeCell ref="X14:AC14"/>
    <mergeCell ref="AD14:AG14"/>
    <mergeCell ref="B11:D11"/>
    <mergeCell ref="E11:H11"/>
    <mergeCell ref="I11:P11"/>
    <mergeCell ref="Q11:U11"/>
    <mergeCell ref="V11:AG11"/>
    <mergeCell ref="B13:B29"/>
    <mergeCell ref="D13:O13"/>
    <mergeCell ref="P13:S13"/>
    <mergeCell ref="T13:W13"/>
    <mergeCell ref="X13:AC13"/>
    <mergeCell ref="B8:D8"/>
    <mergeCell ref="Q8:W8"/>
    <mergeCell ref="B9:D9"/>
    <mergeCell ref="E9:N9"/>
    <mergeCell ref="Q9:U10"/>
    <mergeCell ref="V9:AG10"/>
    <mergeCell ref="B10:D10"/>
    <mergeCell ref="E10:N10"/>
    <mergeCell ref="A3:AH3"/>
    <mergeCell ref="A4:AH4"/>
    <mergeCell ref="S6:V6"/>
    <mergeCell ref="W6:X6"/>
    <mergeCell ref="Y6:Z6"/>
    <mergeCell ref="AB6:AC6"/>
    <mergeCell ref="AD6:AE6"/>
    <mergeCell ref="AF6:AG6"/>
  </mergeCells>
  <conditionalFormatting sqref="C14:AG27">
    <cfRule type="expression" priority="1" dxfId="0" stopIfTrue="1">
      <formula>COUNTIF($C$14:$C$27,$C14)&gt;1</formula>
    </cfRule>
  </conditionalFormatting>
  <dataValidations count="3">
    <dataValidation type="list" allowBlank="1" showInputMessage="1" showErrorMessage="1" sqref="E11">
      <formula1>"あり,なし"</formula1>
    </dataValidation>
    <dataValidation type="list" allowBlank="1" showInputMessage="1" showErrorMessage="1" sqref="J33">
      <formula1>"0,10,"</formula1>
    </dataValidation>
    <dataValidation type="textLength" operator="equal" allowBlank="1" showInputMessage="1" showErrorMessage="1" error="6桁のサービスコードを入力してください。" sqref="C14:C27">
      <formula1>6</formula1>
    </dataValidation>
  </dataValidations>
  <printOptions/>
  <pageMargins left="0.5905511811023623" right="0.35433070866141736" top="0.5905511811023623" bottom="0.3937007874015748" header="0.4330708661417323" footer="0.31496062992125984"/>
  <pageSetup blackAndWhite="1" fitToHeight="0"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24601髙橋子晴</cp:lastModifiedBy>
  <cp:lastPrinted>2022-03-03T07:52:57Z</cp:lastPrinted>
  <dcterms:created xsi:type="dcterms:W3CDTF">2006-03-27T10:03:31Z</dcterms:created>
  <dcterms:modified xsi:type="dcterms:W3CDTF">2022-03-04T05:50:58Z</dcterms:modified>
  <cp:category/>
  <cp:version/>
  <cp:contentType/>
  <cp:contentStatus/>
</cp:coreProperties>
</file>